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155" windowHeight="6735"/>
  </bookViews>
  <sheets>
    <sheet name="Universal" sheetId="1" r:id="rId1"/>
    <sheet name="Background 1" sheetId="4" r:id="rId2"/>
    <sheet name="Background 2" sheetId="3" r:id="rId3"/>
  </sheets>
  <definedNames>
    <definedName name="_xlnm.Print_Area" localSheetId="1">'Background 1'!$A$1:$P$69</definedName>
    <definedName name="_xlnm.Print_Area" localSheetId="2">'Background 2'!$A$1:$O$67</definedName>
    <definedName name="_xlnm.Print_Area" localSheetId="0">Universal!$A$1:$AB$67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B171" i="4" l="1"/>
  <c r="C171" i="4" s="1"/>
  <c r="B172" i="4"/>
  <c r="C172" i="4" s="1"/>
  <c r="AL9" i="1"/>
  <c r="AN9" i="1" s="1"/>
  <c r="AX16" i="1"/>
  <c r="BE16" i="1" s="1"/>
  <c r="AL18" i="1"/>
  <c r="AN18" i="1" s="1"/>
  <c r="L22" i="1"/>
  <c r="L23" i="1"/>
  <c r="J29" i="1"/>
  <c r="J26" i="1" s="1"/>
  <c r="J30" i="1"/>
  <c r="J32" i="1"/>
  <c r="BC46" i="1"/>
  <c r="BB46" i="1" s="1"/>
  <c r="BB47" i="1"/>
  <c r="BB48" i="1"/>
  <c r="D171" i="4" l="1"/>
  <c r="AL52" i="1"/>
  <c r="AN52" i="1" s="1"/>
  <c r="AL37" i="1"/>
  <c r="AN37" i="1" s="1"/>
  <c r="J34" i="1"/>
  <c r="J35" i="1" s="1"/>
  <c r="N35" i="1" s="1"/>
  <c r="J31" i="1"/>
  <c r="J25" i="1"/>
  <c r="AL12" i="1"/>
  <c r="D172" i="4"/>
  <c r="B173" i="4"/>
  <c r="F171" i="4" l="1"/>
  <c r="E171" i="4"/>
  <c r="G171" i="4" s="1"/>
  <c r="J36" i="1"/>
  <c r="J27" i="1" s="1"/>
  <c r="J28" i="1" s="1"/>
  <c r="N32" i="1"/>
  <c r="N52" i="1" s="1"/>
  <c r="C173" i="4"/>
  <c r="B174" i="4"/>
  <c r="D173" i="4"/>
  <c r="E173" i="4" s="1"/>
  <c r="N54" i="1"/>
  <c r="E172" i="4"/>
  <c r="F172" i="4"/>
  <c r="AL10" i="1"/>
  <c r="AL13" i="1"/>
  <c r="AL21" i="1"/>
  <c r="G172" i="4" l="1"/>
  <c r="F173" i="4"/>
  <c r="G173" i="4"/>
  <c r="AL34" i="1"/>
  <c r="AL22" i="1"/>
  <c r="AL19" i="1"/>
  <c r="AL27" i="1" s="1"/>
  <c r="AN27" i="1" s="1"/>
  <c r="AL25" i="1"/>
  <c r="AN10" i="1"/>
  <c r="AL11" i="1"/>
  <c r="AL14" i="1"/>
  <c r="AN14" i="1" s="1"/>
  <c r="D174" i="4"/>
  <c r="E174" i="4" s="1"/>
  <c r="G174" i="4" s="1"/>
  <c r="B175" i="4"/>
  <c r="C174" i="4"/>
  <c r="AL46" i="1" l="1"/>
  <c r="AL54" i="1" s="1"/>
  <c r="F174" i="4"/>
  <c r="AL26" i="1"/>
  <c r="AN13" i="1" s="1"/>
  <c r="C175" i="4"/>
  <c r="D175" i="4"/>
  <c r="E175" i="4" s="1"/>
  <c r="G175" i="4" s="1"/>
  <c r="B176" i="4"/>
  <c r="AL23" i="1"/>
  <c r="AN23" i="1" s="1"/>
  <c r="AL20" i="1"/>
  <c r="AN19" i="1"/>
  <c r="AL39" i="1" l="1"/>
  <c r="AL38" i="1" s="1"/>
  <c r="J38" i="1"/>
  <c r="J37" i="1" s="1"/>
  <c r="F175" i="4"/>
  <c r="L38" i="1"/>
  <c r="D176" i="4"/>
  <c r="E176" i="4" s="1"/>
  <c r="G176" i="4" s="1"/>
  <c r="B177" i="4"/>
  <c r="C176" i="4"/>
  <c r="AN22" i="1"/>
  <c r="AL53" i="1"/>
  <c r="J60" i="1" l="1"/>
  <c r="J62" i="1" s="1"/>
  <c r="AL57" i="1"/>
  <c r="J42" i="1"/>
  <c r="L42" i="1" s="1"/>
  <c r="AN53" i="1"/>
  <c r="C177" i="4"/>
  <c r="B178" i="4"/>
  <c r="D177" i="4"/>
  <c r="E177" i="4" s="1"/>
  <c r="G177" i="4"/>
  <c r="AL55" i="1"/>
  <c r="AN38" i="1"/>
  <c r="J40" i="1"/>
  <c r="L40" i="1" s="1"/>
  <c r="AL42" i="1"/>
  <c r="AL40" i="1"/>
  <c r="F176" i="4"/>
  <c r="J61" i="1" l="1"/>
  <c r="L60" i="1"/>
  <c r="N60" i="1" s="1"/>
  <c r="J65" i="1"/>
  <c r="F177" i="4"/>
  <c r="D178" i="4"/>
  <c r="E178" i="4" s="1"/>
  <c r="G178" i="4" s="1"/>
  <c r="B179" i="4"/>
  <c r="C178" i="4"/>
  <c r="AV37" i="1"/>
  <c r="AV41" i="1"/>
  <c r="AV44" i="1"/>
  <c r="AV40" i="1"/>
  <c r="AV46" i="1"/>
  <c r="AV39" i="1"/>
  <c r="AV45" i="1"/>
  <c r="AV42" i="1"/>
  <c r="AV38" i="1"/>
  <c r="AV43" i="1"/>
  <c r="J47" i="1"/>
  <c r="L47" i="1" s="1"/>
  <c r="AL56" i="1"/>
  <c r="AV17" i="1"/>
  <c r="AV18" i="1"/>
  <c r="AV19" i="1"/>
  <c r="AV23" i="1"/>
  <c r="AW17" i="1"/>
  <c r="AV20" i="1"/>
  <c r="AV21" i="1"/>
  <c r="AV22" i="1"/>
  <c r="AV24" i="1"/>
  <c r="AV26" i="1"/>
  <c r="AV25" i="1"/>
  <c r="AL41" i="1"/>
  <c r="J45" i="1"/>
  <c r="AL47" i="1"/>
  <c r="AL61" i="1" s="1"/>
  <c r="AW18" i="1" l="1"/>
  <c r="AX17" i="1"/>
  <c r="BC17" i="1"/>
  <c r="AL48" i="1"/>
  <c r="AL45" i="1"/>
  <c r="J46" i="1"/>
  <c r="L46" i="1" s="1"/>
  <c r="F178" i="4"/>
  <c r="L45" i="1"/>
  <c r="C179" i="4"/>
  <c r="D179" i="4"/>
  <c r="E179" i="4" s="1"/>
  <c r="G179" i="4" s="1"/>
  <c r="B180" i="4"/>
  <c r="D180" i="4" l="1"/>
  <c r="E180" i="4" s="1"/>
  <c r="G180" i="4" s="1"/>
  <c r="B181" i="4"/>
  <c r="C180" i="4"/>
  <c r="L48" i="1"/>
  <c r="N47" i="1" s="1"/>
  <c r="AL62" i="1"/>
  <c r="F179" i="4"/>
  <c r="F180" i="4" s="1"/>
  <c r="BA17" i="1"/>
  <c r="BB17" i="1"/>
  <c r="AY17" i="1" s="1"/>
  <c r="BC45" i="1"/>
  <c r="BB45" i="1" s="1"/>
  <c r="BE17" i="1"/>
  <c r="J48" i="1"/>
  <c r="AL49" i="1"/>
  <c r="J41" i="1"/>
  <c r="L41" i="1" s="1"/>
  <c r="AN45" i="1"/>
  <c r="AL63" i="1"/>
  <c r="AN63" i="1" s="1"/>
  <c r="AW19" i="1"/>
  <c r="BC18" i="1"/>
  <c r="AX18" i="1"/>
  <c r="N46" i="1" l="1"/>
  <c r="AW20" i="1"/>
  <c r="AX19" i="1"/>
  <c r="BC19" i="1"/>
  <c r="AV30" i="1"/>
  <c r="AV29" i="1"/>
  <c r="AV33" i="1"/>
  <c r="AV34" i="1"/>
  <c r="AV35" i="1"/>
  <c r="AV27" i="1"/>
  <c r="AV28" i="1"/>
  <c r="AV31" i="1"/>
  <c r="AV32" i="1"/>
  <c r="AV36" i="1"/>
  <c r="AN56" i="1"/>
  <c r="AN41" i="1"/>
  <c r="N45" i="1"/>
  <c r="BE18" i="1"/>
  <c r="BC44" i="1"/>
  <c r="BB44" i="1" s="1"/>
  <c r="BB18" i="1"/>
  <c r="AY18" i="1" s="1"/>
  <c r="J63" i="1"/>
  <c r="J53" i="1"/>
  <c r="BA18" i="1"/>
  <c r="AN48" i="1"/>
  <c r="C181" i="4"/>
  <c r="B182" i="4"/>
  <c r="D181" i="4"/>
  <c r="E181" i="4" s="1"/>
  <c r="G181" i="4" s="1"/>
  <c r="BA19" i="1" l="1"/>
  <c r="BB19" i="1"/>
  <c r="AY19" i="1" s="1"/>
  <c r="BC43" i="1"/>
  <c r="BB43" i="1" s="1"/>
  <c r="D182" i="4"/>
  <c r="E182" i="4" s="1"/>
  <c r="G182" i="4" s="1"/>
  <c r="B183" i="4"/>
  <c r="C182" i="4"/>
  <c r="BD16" i="1"/>
  <c r="BD17" i="1"/>
  <c r="BD18" i="1"/>
  <c r="F181" i="4"/>
  <c r="BD19" i="1"/>
  <c r="BE19" i="1"/>
  <c r="L63" i="1"/>
  <c r="J64" i="1"/>
  <c r="AX20" i="1"/>
  <c r="BC20" i="1"/>
  <c r="AW21" i="1"/>
  <c r="F182" i="4" l="1"/>
  <c r="BA20" i="1"/>
  <c r="J66" i="1"/>
  <c r="L66" i="1" s="1"/>
  <c r="L64" i="1"/>
  <c r="AX21" i="1"/>
  <c r="AW22" i="1"/>
  <c r="BC21" i="1"/>
  <c r="C183" i="4"/>
  <c r="D183" i="4"/>
  <c r="E183" i="4" s="1"/>
  <c r="G183" i="4" s="1"/>
  <c r="BB20" i="1"/>
  <c r="AY20" i="1" s="1"/>
  <c r="BC42" i="1"/>
  <c r="BB42" i="1" s="1"/>
  <c r="BE20" i="1"/>
  <c r="BD20" i="1"/>
  <c r="BB21" i="1" l="1"/>
  <c r="AY21" i="1" s="1"/>
  <c r="BC41" i="1"/>
  <c r="BB41" i="1" s="1"/>
  <c r="BA21" i="1"/>
  <c r="AX22" i="1"/>
  <c r="AW23" i="1"/>
  <c r="BC22" i="1"/>
  <c r="BD21" i="1"/>
  <c r="BE21" i="1"/>
  <c r="F183" i="4"/>
  <c r="BA22" i="1" l="1"/>
  <c r="BB22" i="1"/>
  <c r="AY22" i="1" s="1"/>
  <c r="BC40" i="1"/>
  <c r="BB40" i="1" s="1"/>
  <c r="BC23" i="1"/>
  <c r="AX23" i="1"/>
  <c r="AW24" i="1"/>
  <c r="BE22" i="1"/>
  <c r="BD22" i="1"/>
  <c r="BA23" i="1" l="1"/>
  <c r="AX24" i="1"/>
  <c r="BC24" i="1"/>
  <c r="AW25" i="1"/>
  <c r="BD23" i="1"/>
  <c r="BE23" i="1"/>
  <c r="BB23" i="1"/>
  <c r="AY23" i="1" s="1"/>
  <c r="BC39" i="1"/>
  <c r="BB39" i="1" s="1"/>
  <c r="BB24" i="1" l="1"/>
  <c r="AY24" i="1" s="1"/>
  <c r="BC38" i="1"/>
  <c r="BB38" i="1" s="1"/>
  <c r="BD24" i="1"/>
  <c r="BE24" i="1"/>
  <c r="BA24" i="1"/>
  <c r="AX25" i="1"/>
  <c r="BC25" i="1"/>
  <c r="AW26" i="1"/>
  <c r="BB25" i="1" l="1"/>
  <c r="AY25" i="1" s="1"/>
  <c r="BC37" i="1"/>
  <c r="BB37" i="1" s="1"/>
  <c r="BE25" i="1"/>
  <c r="BD25" i="1"/>
  <c r="BA25" i="1"/>
  <c r="AX26" i="1"/>
  <c r="AW27" i="1"/>
  <c r="BC26" i="1"/>
  <c r="BA26" i="1" l="1"/>
  <c r="AX27" i="1"/>
  <c r="AW28" i="1"/>
  <c r="BD26" i="1"/>
  <c r="BE26" i="1"/>
  <c r="BB26" i="1"/>
  <c r="AY26" i="1" s="1"/>
  <c r="BC29" i="1"/>
  <c r="BB29" i="1" s="1"/>
  <c r="BC28" i="1"/>
  <c r="BB28" i="1" s="1"/>
  <c r="BC30" i="1"/>
  <c r="BB30" i="1" s="1"/>
  <c r="BC32" i="1"/>
  <c r="BB32" i="1" s="1"/>
  <c r="BC33" i="1"/>
  <c r="BB33" i="1" s="1"/>
  <c r="BC35" i="1"/>
  <c r="BB35" i="1" s="1"/>
  <c r="BC36" i="1"/>
  <c r="BB36" i="1" s="1"/>
  <c r="BC27" i="1"/>
  <c r="BB27" i="1" s="1"/>
  <c r="BC31" i="1"/>
  <c r="BB31" i="1" s="1"/>
  <c r="BC34" i="1"/>
  <c r="BB34" i="1" s="1"/>
  <c r="AY27" i="1" l="1"/>
  <c r="BE27" i="1"/>
  <c r="BD27" i="1"/>
  <c r="BA27" i="1"/>
  <c r="BA28" i="1" s="1"/>
  <c r="BA29" i="1" s="1"/>
  <c r="AX28" i="1"/>
  <c r="AW29" i="1"/>
  <c r="AY28" i="1" l="1"/>
  <c r="AW30" i="1"/>
  <c r="BA30" i="1" s="1"/>
  <c r="AX29" i="1"/>
  <c r="BD28" i="1"/>
  <c r="BE28" i="1"/>
  <c r="BD29" i="1" l="1"/>
  <c r="BE29" i="1"/>
  <c r="AW31" i="1"/>
  <c r="AX30" i="1"/>
  <c r="AY29" i="1"/>
  <c r="BD30" i="1" l="1"/>
  <c r="BE30" i="1"/>
  <c r="AW32" i="1"/>
  <c r="AX31" i="1"/>
  <c r="BA31" i="1"/>
  <c r="AY30" i="1"/>
  <c r="BA32" i="1" l="1"/>
  <c r="BE31" i="1"/>
  <c r="BD31" i="1"/>
  <c r="AY31" i="1"/>
  <c r="AX32" i="1"/>
  <c r="AW33" i="1"/>
  <c r="BA33" i="1" l="1"/>
  <c r="AY32" i="1"/>
  <c r="AX33" i="1"/>
  <c r="AW34" i="1"/>
  <c r="BE32" i="1"/>
  <c r="BD32" i="1"/>
  <c r="AX34" i="1" l="1"/>
  <c r="AW35" i="1"/>
  <c r="BD33" i="1"/>
  <c r="BE33" i="1"/>
  <c r="BA34" i="1"/>
  <c r="AY33" i="1"/>
  <c r="BA35" i="1" l="1"/>
  <c r="BD34" i="1"/>
  <c r="BE34" i="1"/>
  <c r="AY34" i="1"/>
  <c r="AW36" i="1"/>
  <c r="BA36" i="1" s="1"/>
  <c r="AX35" i="1"/>
  <c r="AY35" i="1" l="1"/>
  <c r="BD35" i="1"/>
  <c r="BE35" i="1"/>
  <c r="AW37" i="1"/>
  <c r="BA37" i="1" s="1"/>
  <c r="AX36" i="1"/>
  <c r="BE36" i="1" l="1"/>
  <c r="BD36" i="1"/>
  <c r="AX37" i="1"/>
  <c r="AW38" i="1"/>
  <c r="AY36" i="1"/>
  <c r="AX38" i="1" l="1"/>
  <c r="AW39" i="1"/>
  <c r="BD37" i="1"/>
  <c r="BE37" i="1"/>
  <c r="AY37" i="1"/>
  <c r="BA38" i="1"/>
  <c r="BA39" i="1" s="1"/>
  <c r="BD38" i="1" l="1"/>
  <c r="BE38" i="1"/>
  <c r="AY38" i="1"/>
  <c r="AX39" i="1"/>
  <c r="AW40" i="1"/>
  <c r="AY39" i="1" l="1"/>
  <c r="AW41" i="1"/>
  <c r="AX40" i="1"/>
  <c r="BA40" i="1"/>
  <c r="BE39" i="1"/>
  <c r="BD39" i="1"/>
  <c r="BA41" i="1" l="1"/>
  <c r="BD40" i="1"/>
  <c r="BE40" i="1"/>
  <c r="AW42" i="1"/>
  <c r="AX41" i="1"/>
  <c r="AY40" i="1"/>
  <c r="BA42" i="1" l="1"/>
  <c r="BD41" i="1"/>
  <c r="BE41" i="1"/>
  <c r="AX42" i="1"/>
  <c r="AW43" i="1"/>
  <c r="AY41" i="1"/>
  <c r="AX43" i="1" l="1"/>
  <c r="AW44" i="1"/>
  <c r="BD42" i="1"/>
  <c r="BE42" i="1"/>
  <c r="AY42" i="1"/>
  <c r="BA43" i="1"/>
  <c r="BA44" i="1" s="1"/>
  <c r="BE43" i="1" l="1"/>
  <c r="BD43" i="1"/>
  <c r="AY43" i="1"/>
  <c r="AW45" i="1"/>
  <c r="BA45" i="1" s="1"/>
  <c r="AX44" i="1"/>
  <c r="AY44" i="1" l="1"/>
  <c r="BD44" i="1"/>
  <c r="BE44" i="1"/>
  <c r="AX45" i="1"/>
  <c r="AW46" i="1"/>
  <c r="BA46" i="1" s="1"/>
  <c r="BA47" i="1" s="1"/>
  <c r="BA48" i="1" s="1"/>
  <c r="J43" i="1" l="1"/>
  <c r="AX46" i="1"/>
  <c r="BE45" i="1"/>
  <c r="BD45" i="1"/>
  <c r="AY45" i="1"/>
  <c r="AY46" i="1" l="1"/>
  <c r="L43" i="1"/>
  <c r="BD46" i="1"/>
  <c r="BE46" i="1"/>
  <c r="AX48" i="1"/>
  <c r="AX47" i="1"/>
  <c r="AZ16" i="1" l="1"/>
  <c r="AY47" i="1"/>
  <c r="AZ4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BD47" i="1"/>
  <c r="BE47" i="1"/>
  <c r="N40" i="1"/>
  <c r="N42" i="1"/>
  <c r="N41" i="1"/>
  <c r="BE48" i="1"/>
  <c r="BD48" i="1"/>
  <c r="AZ45" i="1"/>
  <c r="AZ47" i="1" l="1"/>
  <c r="AY48" i="1"/>
  <c r="AZ48" i="1" s="1"/>
</calcChain>
</file>

<file path=xl/sharedStrings.xml><?xml version="1.0" encoding="utf-8"?>
<sst xmlns="http://schemas.openxmlformats.org/spreadsheetml/2006/main" count="711" uniqueCount="333">
  <si>
    <t>Fuel Type</t>
  </si>
  <si>
    <t>=</t>
  </si>
  <si>
    <t>H'n</t>
  </si>
  <si>
    <t>MJ/kg</t>
  </si>
  <si>
    <t>Design Fire Load Energy</t>
  </si>
  <si>
    <t>E</t>
  </si>
  <si>
    <t>MJ</t>
  </si>
  <si>
    <t>Design Fire Load Mass</t>
  </si>
  <si>
    <t>kg</t>
  </si>
  <si>
    <t>Effective Opening Height</t>
  </si>
  <si>
    <t>hv</t>
  </si>
  <si>
    <t>m</t>
  </si>
  <si>
    <t>Effective Opening Width</t>
  </si>
  <si>
    <t>wv</t>
  </si>
  <si>
    <t>Ventilation Factor</t>
  </si>
  <si>
    <t>Fv</t>
  </si>
  <si>
    <t>m^2.5</t>
  </si>
  <si>
    <t>Ventilation Limit</t>
  </si>
  <si>
    <t>Qv</t>
  </si>
  <si>
    <t>MW</t>
  </si>
  <si>
    <t>FUEL SURFACE CONTROLLED</t>
  </si>
  <si>
    <t xml:space="preserve"> </t>
  </si>
  <si>
    <t>min</t>
  </si>
  <si>
    <t>Time to Complete Growth Phase</t>
  </si>
  <si>
    <t>Maximum Fire Intensity in Growth Phase</t>
  </si>
  <si>
    <t>Energy Released in Growth Phase</t>
  </si>
  <si>
    <t>Mass Released in Growth Phase</t>
  </si>
  <si>
    <t>Time Intervals in Growth Phase</t>
  </si>
  <si>
    <t>Steady State Phase</t>
  </si>
  <si>
    <t>Time to Complete Decay Phase</t>
  </si>
  <si>
    <t>Maximum Fire Intensity in Decay Phase</t>
  </si>
  <si>
    <t>Energy Released in Decay Phase</t>
  </si>
  <si>
    <t>Time Intervals in Decay Phase</t>
  </si>
  <si>
    <t>Total Energy Released</t>
  </si>
  <si>
    <t>Total Mass Released</t>
  </si>
  <si>
    <t>Total Time</t>
  </si>
  <si>
    <t>VENTILATION CONTROLLED</t>
  </si>
  <si>
    <t>Growth Phase</t>
  </si>
  <si>
    <t>Assuming t^2 Growth Rate :</t>
  </si>
  <si>
    <t>Time to Reach Steady State Phase</t>
  </si>
  <si>
    <t>s</t>
  </si>
  <si>
    <t>Energy Released during Steady State Phase</t>
  </si>
  <si>
    <t>Mass Released during Steady State Phase</t>
  </si>
  <si>
    <t>Time to Complete Steady State Phase</t>
  </si>
  <si>
    <t>Time Intervals in Steady State Phase</t>
  </si>
  <si>
    <t>Decay Phase</t>
  </si>
  <si>
    <t>Mass Released in Decay Phase</t>
  </si>
  <si>
    <t>Total Mass Relased</t>
  </si>
  <si>
    <t>Interval</t>
  </si>
  <si>
    <t>Time</t>
  </si>
  <si>
    <t>Total</t>
  </si>
  <si>
    <t>Energy</t>
  </si>
  <si>
    <t>Mass</t>
  </si>
  <si>
    <t>BFD</t>
  </si>
  <si>
    <t>Release</t>
  </si>
  <si>
    <t>Curve</t>
  </si>
  <si>
    <t>Released</t>
  </si>
  <si>
    <t>Rate</t>
  </si>
  <si>
    <t>t"</t>
  </si>
  <si>
    <t>t'</t>
  </si>
  <si>
    <t>Q</t>
  </si>
  <si>
    <t>M</t>
  </si>
  <si>
    <t>R</t>
  </si>
  <si>
    <t>%</t>
  </si>
  <si>
    <t>kg/s</t>
  </si>
  <si>
    <t>C</t>
  </si>
  <si>
    <t>Fast</t>
  </si>
  <si>
    <t>F</t>
  </si>
  <si>
    <t>Moderate</t>
  </si>
  <si>
    <t>Slow</t>
  </si>
  <si>
    <t>S</t>
  </si>
  <si>
    <t>Version No.</t>
  </si>
  <si>
    <t>Programme Licensed to</t>
  </si>
  <si>
    <t>FIRESYS</t>
  </si>
  <si>
    <t>Programme Title</t>
  </si>
  <si>
    <t>Copyright</t>
  </si>
  <si>
    <t>Project Title</t>
  </si>
  <si>
    <t>Firecell Width</t>
  </si>
  <si>
    <t>Firecell Depth</t>
  </si>
  <si>
    <t>W</t>
  </si>
  <si>
    <t>D</t>
  </si>
  <si>
    <t>Firecell Area</t>
  </si>
  <si>
    <t>Af</t>
  </si>
  <si>
    <t>m^2</t>
  </si>
  <si>
    <t>FLED</t>
  </si>
  <si>
    <t>MJ/m^2</t>
  </si>
  <si>
    <t>ef</t>
  </si>
  <si>
    <t>-</t>
  </si>
  <si>
    <t>Maximum Fire Intensity</t>
  </si>
  <si>
    <t>Tp</t>
  </si>
  <si>
    <t>Peak Temperature</t>
  </si>
  <si>
    <t>Shape Parameter</t>
  </si>
  <si>
    <t>Total Fire Duration</t>
  </si>
  <si>
    <t>Growth Phase Duration</t>
  </si>
  <si>
    <t>Steady Phase Duration</t>
  </si>
  <si>
    <t>Decay Phase Duration</t>
  </si>
  <si>
    <t>ISO</t>
  </si>
  <si>
    <t>Peak Time</t>
  </si>
  <si>
    <t>Opening Area</t>
  </si>
  <si>
    <t>Opening Ratio</t>
  </si>
  <si>
    <t xml:space="preserve">THIS IS A DOUBLE T^2 MODEL THAT MAY BE EITHER VENTILATION OR FUEL SURFACE CONTROLLED MODEL </t>
  </si>
  <si>
    <t>NOTE</t>
  </si>
  <si>
    <t>General</t>
  </si>
  <si>
    <t>Model 9 is from an actual fire test - (NFSC Test No. 22)</t>
  </si>
  <si>
    <t>Model 10 is from an actual fire test - (NFSC Test No. 25)</t>
  </si>
  <si>
    <t>Note how poorly the ISO time temperature curve fits in most cases.</t>
  </si>
  <si>
    <t xml:space="preserve">Wood </t>
  </si>
  <si>
    <t>Crib</t>
  </si>
  <si>
    <t>open</t>
  </si>
  <si>
    <t>Euro</t>
  </si>
  <si>
    <t>Ultra Fast</t>
  </si>
  <si>
    <t>Ultra Slow</t>
  </si>
  <si>
    <t>UF</t>
  </si>
  <si>
    <t>US</t>
  </si>
  <si>
    <t>1 MW in</t>
  </si>
  <si>
    <t>Fire Growth and Decay</t>
  </si>
  <si>
    <t>Kwg</t>
  </si>
  <si>
    <t>Model 7 is from an actual fire test - (Kawagoe LW Concrete Chapt 11)</t>
  </si>
  <si>
    <t>This programme may not be applicable to large firecells or large pool fires.  Use discretion.</t>
  </si>
  <si>
    <t>Pool</t>
  </si>
  <si>
    <t>Fire</t>
  </si>
  <si>
    <t>Test</t>
  </si>
  <si>
    <t>but the Eurocode time-temp curve will be quite different from the BFD or ISO curves illustrated.</t>
  </si>
  <si>
    <t>Model 8 is from an actual fire test - (NFSC Test No. 19)</t>
  </si>
  <si>
    <t>Ambient Heat of Combustion</t>
  </si>
  <si>
    <t xml:space="preserve">Project Ref.   </t>
  </si>
  <si>
    <t>s          =</t>
  </si>
  <si>
    <t>w</t>
  </si>
  <si>
    <t>h</t>
  </si>
  <si>
    <t>Av</t>
  </si>
  <si>
    <t>Qmax</t>
  </si>
  <si>
    <t>tg</t>
  </si>
  <si>
    <t>ts</t>
  </si>
  <si>
    <t>td</t>
  </si>
  <si>
    <t>t</t>
  </si>
  <si>
    <t xml:space="preserve">Energy Released in Growth Phase </t>
  </si>
  <si>
    <t>Energy Released in Steady Phase</t>
  </si>
  <si>
    <t>Eg</t>
  </si>
  <si>
    <t>Es</t>
  </si>
  <si>
    <t>Ed</t>
  </si>
  <si>
    <t>sc</t>
  </si>
  <si>
    <t>ti</t>
  </si>
  <si>
    <t>Intervals</t>
  </si>
  <si>
    <t>No.</t>
  </si>
  <si>
    <t>kg        =</t>
  </si>
  <si>
    <t>Assuming t^2 Growth Rate</t>
  </si>
  <si>
    <t>Assuming t^2 Decay Rate</t>
  </si>
  <si>
    <t>Page 4</t>
  </si>
  <si>
    <t>Page 3</t>
  </si>
  <si>
    <t>Page 2</t>
  </si>
  <si>
    <t>At2</t>
  </si>
  <si>
    <t>Opening Factor 2</t>
  </si>
  <si>
    <t>Internal Surface Area 2</t>
  </si>
  <si>
    <t>Fo2</t>
  </si>
  <si>
    <t>Rmax</t>
  </si>
  <si>
    <t>Pyrolisis Coefficient</t>
  </si>
  <si>
    <t>kp</t>
  </si>
  <si>
    <t>Av/Af</t>
  </si>
  <si>
    <t>Ventilation Limit (based on R=kp.Ah^0.5)</t>
  </si>
  <si>
    <t>t*g or t*d</t>
  </si>
  <si>
    <t>(1)</t>
  </si>
  <si>
    <t>(2)</t>
  </si>
  <si>
    <t>t*g</t>
  </si>
  <si>
    <t>t*d</t>
  </si>
  <si>
    <t>Firecell Height</t>
  </si>
  <si>
    <t>H</t>
  </si>
  <si>
    <t>The programme is a valuable learning tool as well as a simple design tool.</t>
  </si>
  <si>
    <t>Maximum Burn Rate</t>
  </si>
  <si>
    <t>Growth Coefficient (time to reach 1 MW)</t>
  </si>
  <si>
    <t>Decay Coefficient (time to reach 1 MW)</t>
  </si>
  <si>
    <t>Minimum Water Flow</t>
  </si>
  <si>
    <t>Minimum Flow Duration</t>
  </si>
  <si>
    <t>Minimum Water Storage</t>
  </si>
  <si>
    <t>tw</t>
  </si>
  <si>
    <t>hr</t>
  </si>
  <si>
    <t>l/s/MW</t>
  </si>
  <si>
    <t>Fire Fighting Water Requirements</t>
  </si>
  <si>
    <t>BFD Time Temperature Curve</t>
  </si>
  <si>
    <t>kg      =</t>
  </si>
  <si>
    <t>s     =</t>
  </si>
  <si>
    <t>MJ  =</t>
  </si>
  <si>
    <t>Fire Growth Coefficient (to reach 1MW)</t>
  </si>
  <si>
    <t>Fire Decay Constant (to reach 1 MW)</t>
  </si>
  <si>
    <t>Etp</t>
  </si>
  <si>
    <t>tp</t>
  </si>
  <si>
    <t>User judgement is needed for selecting values of  Tp and sc.</t>
  </si>
  <si>
    <t>MW =</t>
  </si>
  <si>
    <t>MW/m^2</t>
  </si>
  <si>
    <t>progresses from a fuel surface controlled fire to a ventilation controlled fire.</t>
  </si>
  <si>
    <t>Model 6 illustrates the design shapes for burn rate and intensity of a hypothetical Eurocode fire,</t>
  </si>
  <si>
    <t>Average Discharge Density</t>
  </si>
  <si>
    <t>Average Water Depth over Floor.</t>
  </si>
  <si>
    <t>dd</t>
  </si>
  <si>
    <t>wd</t>
  </si>
  <si>
    <t>mm/min</t>
  </si>
  <si>
    <t>Energy at FC/VC Crossover Point</t>
  </si>
  <si>
    <t>Macdonald Barnett Partners Limited, Auckland, New Zealand</t>
  </si>
  <si>
    <t>Heating Efficiency Factor</t>
  </si>
  <si>
    <t>Cooling Efficiency Factor</t>
  </si>
  <si>
    <t>k12</t>
  </si>
  <si>
    <t>k13</t>
  </si>
  <si>
    <t>litres =</t>
  </si>
  <si>
    <t>l/s      =</t>
  </si>
  <si>
    <t>min    =</t>
  </si>
  <si>
    <t>l/MJ</t>
  </si>
  <si>
    <t>Fire is Fuel or Ventilation Controlled</t>
  </si>
  <si>
    <t>l/m^2</t>
  </si>
  <si>
    <t>mm  =</t>
  </si>
  <si>
    <t>License No.</t>
  </si>
  <si>
    <t>Guides</t>
  </si>
  <si>
    <t>FIRESYS UNIVERSAL MODEL  -  8E</t>
  </si>
  <si>
    <t xml:space="preserve">FIRESYS UNIVERSAL MODEL  -  8E </t>
  </si>
  <si>
    <t>Decay Start</t>
  </si>
  <si>
    <t>Growth Start</t>
  </si>
  <si>
    <t>Growth End</t>
  </si>
  <si>
    <t>End of Fire</t>
  </si>
  <si>
    <t>Firecell</t>
  </si>
  <si>
    <t>User judgement is needed for selecting values of t*g and t*d.  As a general rule t*d = 4 times t*g.</t>
  </si>
  <si>
    <t>General :</t>
  </si>
  <si>
    <t>Equations :</t>
  </si>
  <si>
    <t>Qn</t>
  </si>
  <si>
    <t>Rn</t>
  </si>
  <si>
    <t>En</t>
  </si>
  <si>
    <t>where</t>
  </si>
  <si>
    <t>ambient calorific value from PROGRAMME 1-A (MJ/kg).</t>
  </si>
  <si>
    <t>tn</t>
  </si>
  <si>
    <t>time at interval n (s).</t>
  </si>
  <si>
    <t>fire growth rate coefficient (-).</t>
  </si>
  <si>
    <t>mass release rate at time tn (kg/s).</t>
  </si>
  <si>
    <t>total energy released to time tn (MJ).</t>
  </si>
  <si>
    <t>B</t>
  </si>
  <si>
    <t>M * ce………………………………………………….</t>
  </si>
  <si>
    <t>B*H'n…………………………………………………..</t>
  </si>
  <si>
    <t>(3*En*1200^2/a^2)^0.333…………………………..</t>
  </si>
  <si>
    <t>tn/20……………………………………..…………….</t>
  </si>
  <si>
    <t xml:space="preserve">(tn / t*g)^2...................…………………………….. </t>
  </si>
  <si>
    <t>Qn / H'n.............................…………….…………..</t>
  </si>
  <si>
    <t>E(n-1)+[(Q(n-1)+Qn)*(tn-t(n-1))]/2.....……………</t>
  </si>
  <si>
    <t>Bn</t>
  </si>
  <si>
    <t>B(n-1)+[(R(n-1)+Rn)*(tn-t(n-1))]/2....…………….</t>
  </si>
  <si>
    <t>total mass (kg).</t>
  </si>
  <si>
    <t>ce</t>
  </si>
  <si>
    <t>combustion efficiency (-).</t>
  </si>
  <si>
    <t>Vombustible mass (kg).</t>
  </si>
  <si>
    <t>combustible energy (MJ).</t>
  </si>
  <si>
    <t>time interval (s).</t>
  </si>
  <si>
    <t>intensity of fire at time tn (MW).  =  (a*tn/1200)^2</t>
  </si>
  <si>
    <t>total mass released ti time tn (kg).</t>
  </si>
  <si>
    <t>FIRESYS PROGRAMME 8-E   :  UNIVERSAL FIRE MODEL</t>
  </si>
  <si>
    <t>Programme 8-E can be used to determine how long a double t^2 design fire will last</t>
  </si>
  <si>
    <t>The pyrolysis coefficient kp used in Programme 8-E is from Ref (2).</t>
  </si>
  <si>
    <t>References :</t>
  </si>
  <si>
    <t>to how Programme 8-E works.</t>
  </si>
  <si>
    <t>In some cases a "Guide Values" can be seen in grey colour on the first page.</t>
  </si>
  <si>
    <t>Background 1 Data</t>
  </si>
  <si>
    <t>Background 2 Data</t>
  </si>
  <si>
    <t>To indicate the useful nature of the programme try reconstructing the following ten models.</t>
  </si>
  <si>
    <t>Programme 8-E is a double t^2 model.</t>
  </si>
  <si>
    <t>FIRESYS PROGRAMME 8-E : UNIVERSAL MODEL</t>
  </si>
  <si>
    <t>Fire Safety Engineering Programme 8-E</t>
  </si>
  <si>
    <t>UNIVERSAL FIRE MODEL</t>
  </si>
  <si>
    <t>2003.mbp</t>
  </si>
  <si>
    <t>Fire Safety Journal 17 (2002), pp 437 - 463.</t>
  </si>
  <si>
    <t>Theoretical Cooling Intensity at 100 C</t>
  </si>
  <si>
    <t>Qw</t>
  </si>
  <si>
    <t>Theoretical Cooling Intensity at 600 C</t>
  </si>
  <si>
    <t>m^1.5</t>
  </si>
  <si>
    <t>kg/s.m^2.5</t>
  </si>
  <si>
    <t>for a given amount of fuel.  The programme produces 30 sets of output data which can be</t>
  </si>
  <si>
    <t xml:space="preserve">used as a "design fire".  The "design fire" can then be used as input data into other fire </t>
  </si>
  <si>
    <t>programmes such as BRANZFIRE, FPETOOL, FIRECALC, CFAST, etc.</t>
  </si>
  <si>
    <t>Programme 8-E assumes a constantly growing or decaying fire  referred to as a "t^2 fire".</t>
  </si>
  <si>
    <t xml:space="preserve">Barnett, C.R.  - "BFD curve : a new empirical model for fire compartment temperatures", </t>
  </si>
  <si>
    <t>For Instantaneous growth use</t>
  </si>
  <si>
    <t>Select a metric "t*" value from below to suit a fire's growth t*g and decay t*d rate.</t>
  </si>
  <si>
    <t>Qw100</t>
  </si>
  <si>
    <t>Qw600</t>
  </si>
  <si>
    <t>l/s</t>
  </si>
  <si>
    <t>1 / (148 Fo2 + 3.8)………..…………….</t>
  </si>
  <si>
    <t>Print each of them off to study the differences.</t>
  </si>
  <si>
    <t>Models 3 and 4 show what happens when the opening height hv is increased five times.</t>
  </si>
  <si>
    <t>Models 1, 2 and 3 show what happens when the opening width wv is decreased and the fire</t>
  </si>
  <si>
    <t>Model 5 is a hypothetical pool fire with instantaneous growth t*g and decay t*d alpha's of 1.</t>
  </si>
  <si>
    <t xml:space="preserve">Macbar Fire Design Code, Ver 2.1, Nov 1999.  </t>
  </si>
  <si>
    <t>Barnett, C R, - "Fire Compartment Sizing Design Method",</t>
  </si>
  <si>
    <t>International Symposium on Fire Engineering For Building Structures and Safety,</t>
  </si>
  <si>
    <t>The Institution of Engineers, Australia, Melbourne, Nov. 1989.</t>
  </si>
  <si>
    <t>The fire will stop when it reaches the limit of the fuel.  The limit can be seen in the columns</t>
  </si>
  <si>
    <t xml:space="preserve">for mass "M" or energy "E".  The programme calculates values for "ti" and "tn" automatically. </t>
  </si>
  <si>
    <t>Users can also refer to Programmes 8-B, 8-C and 8-D to obtain a general idea as to how</t>
  </si>
  <si>
    <t>Select a metric fire growth rate coefficient from below or use any desired intermediate value.</t>
  </si>
  <si>
    <t>For Fire Fighting Water Requirements refer also to Programme 10-A, particularly Background 2.</t>
  </si>
  <si>
    <t>tg + ts……………………………………………………………………..</t>
  </si>
  <si>
    <t>(k12 * Qmax) / (k13 * 2.605)…………………………………………….</t>
  </si>
  <si>
    <t>Barnett et al., "Fire Safety in Tall Buildings", McGraw-Hill., New York, 1922, Chapt 10.</t>
  </si>
  <si>
    <t>For description of symbols, refer to front page of Programme 8-E.</t>
  </si>
  <si>
    <t>Ventilation Start</t>
  </si>
  <si>
    <t>Ventilation End</t>
  </si>
  <si>
    <t>ability may be lacking in first time users.</t>
  </si>
  <si>
    <t>…………………………………..</t>
  </si>
  <si>
    <t>2.605 * F……………………….</t>
  </si>
  <si>
    <t>3.603 * F……………………….</t>
  </si>
  <si>
    <t>16 * kp………………………….</t>
  </si>
  <si>
    <t>E / H'n……………………………………………………………………………..</t>
  </si>
  <si>
    <t>0.333 * (H'n * kp * Fv)^1.5 * (t*g + t*d )………………………………………</t>
  </si>
  <si>
    <t>Av * (Hv)^0.5..................………......………………………………………….</t>
  </si>
  <si>
    <t>W * D………………………………………………………………………………</t>
  </si>
  <si>
    <t>w * h……………………………………………………………………………….</t>
  </si>
  <si>
    <t>w * h^1.5………………………………………………………………………….</t>
  </si>
  <si>
    <t>2 * Af + 2 * (W+D) * H - Av……………………………………………………..</t>
  </si>
  <si>
    <t>Fv / At2.....................………….......………………………………………….</t>
  </si>
  <si>
    <t>Qmax / H'n……………………………………………………………………….</t>
  </si>
  <si>
    <t>Least of (tg / t*g)^2 (Fuel Control) or H'n * kp * Fv (Vent Control)…….</t>
  </si>
  <si>
    <t>tg + ts + td …………………………………………………………………………</t>
  </si>
  <si>
    <t>Eg + Es + Ed……………………………………………………………………..</t>
  </si>
  <si>
    <t>(Eq. 3, Ref 1)…………………………………</t>
  </si>
  <si>
    <t>(Eq. 2, Ref 1)…………………………………</t>
  </si>
  <si>
    <t>………………………………………………….</t>
  </si>
  <si>
    <t>SF * tp  = 1.5 * (tg + ts)…………………………………………………………</t>
  </si>
  <si>
    <t>60 * F / Af………………………………………………………………………….</t>
  </si>
  <si>
    <t>S / Af……………………………………………………………………………….</t>
  </si>
  <si>
    <t>60 * F * tw…………………………………………………………………………</t>
  </si>
  <si>
    <t>(Eq. 7, Ref 1, Law's Method)………………</t>
  </si>
  <si>
    <t>(Fig. 19, Ref 1)………………………………..</t>
  </si>
  <si>
    <t>(Fig. 10.6, Ref 2)…………………………….</t>
  </si>
  <si>
    <t>The user however has to use engineering judgement to insert t*g, t*d, Tp and sc and this</t>
  </si>
  <si>
    <t>l/s/m^2</t>
  </si>
  <si>
    <t>Wood &amp; Plastic</t>
  </si>
  <si>
    <t>Interstate Bank Fire - Los Angeles 1988</t>
  </si>
  <si>
    <t>EuroFirefighter-2</t>
  </si>
  <si>
    <t>EurofFirefighter</t>
  </si>
  <si>
    <t xml:space="preserve">Open-plan office 1410 m2 around central core (Zone 1 of 4-Zone Travelling Fire) </t>
  </si>
  <si>
    <t>Chapter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</si>
</sst>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9">
    <font>
      <sz val="10"/>
      <name val="Arial MT"/>
    </font>
    <font>
      <b/>
      <sz val="10"/>
      <name val="Arial MT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 MT"/>
    </font>
    <font>
      <b/>
      <sz val="16"/>
      <name val="Arial MT"/>
    </font>
    <font>
      <b/>
      <sz val="26"/>
      <name val="Arial MT"/>
    </font>
    <font>
      <b/>
      <sz val="26"/>
      <name val="Arial"/>
      <family val="2"/>
    </font>
    <font>
      <b/>
      <sz val="18"/>
      <name val="Arial"/>
      <family val="2"/>
    </font>
    <font>
      <b/>
      <sz val="12"/>
      <color indexed="9"/>
      <name val="Arial MT"/>
    </font>
    <font>
      <b/>
      <sz val="10"/>
      <color indexed="8"/>
      <name val="Arial MT"/>
    </font>
    <font>
      <b/>
      <sz val="12"/>
      <color indexed="8"/>
      <name val="Arial MT"/>
    </font>
    <font>
      <b/>
      <u/>
      <sz val="1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 MT"/>
    </font>
    <font>
      <b/>
      <sz val="9"/>
      <name val="Arial"/>
      <family val="2"/>
    </font>
    <font>
      <b/>
      <sz val="9"/>
      <name val="Arial MT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 MT"/>
    </font>
    <font>
      <b/>
      <sz val="12"/>
      <color indexed="12"/>
      <name val="Arial MT"/>
    </font>
    <font>
      <b/>
      <sz val="12"/>
      <color indexed="39"/>
      <name val="Arial MT"/>
    </font>
    <font>
      <b/>
      <sz val="12"/>
      <color indexed="32"/>
      <name val="Arial MT"/>
    </font>
    <font>
      <b/>
      <u/>
      <sz val="12"/>
      <name val="Arial MT"/>
    </font>
    <font>
      <i/>
      <sz val="12"/>
      <color indexed="10"/>
      <name val="Arial MT"/>
    </font>
    <font>
      <b/>
      <sz val="8"/>
      <name val="Arial MT"/>
    </font>
    <font>
      <b/>
      <i/>
      <sz val="18"/>
      <name val="Arial MT"/>
    </font>
    <font>
      <b/>
      <sz val="18"/>
      <color indexed="14"/>
      <name val="Arial MT"/>
    </font>
    <font>
      <b/>
      <sz val="16"/>
      <color indexed="14"/>
      <name val="Arial MT"/>
    </font>
    <font>
      <b/>
      <u/>
      <sz val="12"/>
      <color indexed="8"/>
      <name val="Arial MT"/>
    </font>
    <font>
      <b/>
      <u/>
      <sz val="12"/>
      <color indexed="9"/>
      <name val="Arial MT"/>
    </font>
    <font>
      <u/>
      <sz val="10"/>
      <name val="Arial MT"/>
    </font>
    <font>
      <b/>
      <sz val="12"/>
      <color indexed="16"/>
      <name val="Arial MT"/>
    </font>
    <font>
      <b/>
      <sz val="16"/>
      <color indexed="8"/>
      <name val="Arial MT"/>
    </font>
    <font>
      <b/>
      <sz val="14"/>
      <color indexed="12"/>
      <name val="Arial"/>
      <family val="2"/>
    </font>
    <font>
      <b/>
      <sz val="12"/>
      <color indexed="17"/>
      <name val="Arial MT"/>
    </font>
    <font>
      <sz val="12"/>
      <color indexed="63"/>
      <name val="Arial MT"/>
    </font>
    <font>
      <sz val="12"/>
      <color indexed="63"/>
      <name val="Arial"/>
      <family val="2"/>
    </font>
    <font>
      <u/>
      <sz val="12"/>
      <name val="Arial MT"/>
    </font>
    <font>
      <b/>
      <i/>
      <sz val="12"/>
      <color indexed="16"/>
      <name val="Arial"/>
      <family val="2"/>
    </font>
    <font>
      <b/>
      <u/>
      <sz val="16"/>
      <name val="Arial"/>
      <family val="2"/>
    </font>
    <font>
      <b/>
      <sz val="14"/>
      <color indexed="8"/>
      <name val="Arial"/>
      <family val="2"/>
    </font>
    <font>
      <sz val="16"/>
      <name val="Arial MT"/>
    </font>
    <font>
      <sz val="18"/>
      <name val="Arial MT"/>
    </font>
    <font>
      <b/>
      <u/>
      <sz val="20"/>
      <name val="Arial"/>
      <family val="2"/>
    </font>
    <font>
      <sz val="20"/>
      <name val="Arial MT"/>
    </font>
    <font>
      <b/>
      <sz val="16"/>
      <color indexed="10"/>
      <name val="Arial"/>
      <family val="2"/>
    </font>
    <font>
      <u/>
      <sz val="16"/>
      <name val="Arial MT"/>
    </font>
    <font>
      <b/>
      <u/>
      <sz val="18"/>
      <name val="Arial MT"/>
    </font>
    <font>
      <b/>
      <sz val="18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179">
    <xf numFmtId="0" fontId="0" fillId="2" borderId="0" xfId="0" applyNumberFormat="1"/>
    <xf numFmtId="0" fontId="1" fillId="2" borderId="0" xfId="0" applyNumberFormat="1" applyFont="1"/>
    <xf numFmtId="0" fontId="2" fillId="2" borderId="0" xfId="0" applyFont="1" applyBorder="1"/>
    <xf numFmtId="0" fontId="3" fillId="2" borderId="0" xfId="0" applyFont="1" applyBorder="1"/>
    <xf numFmtId="0" fontId="4" fillId="2" borderId="0" xfId="0" applyFont="1" applyBorder="1"/>
    <xf numFmtId="0" fontId="5" fillId="2" borderId="0" xfId="0" applyFont="1" applyBorder="1" applyProtection="1">
      <protection locked="0"/>
    </xf>
    <xf numFmtId="0" fontId="5" fillId="2" borderId="0" xfId="0" applyFont="1" applyProtection="1">
      <protection locked="0"/>
    </xf>
    <xf numFmtId="0" fontId="4" fillId="2" borderId="0" xfId="0" applyFont="1"/>
    <xf numFmtId="0" fontId="7" fillId="2" borderId="0" xfId="0" applyFont="1" applyBorder="1" applyAlignment="1" applyProtection="1">
      <alignment horizontal="left"/>
    </xf>
    <xf numFmtId="0" fontId="7" fillId="2" borderId="0" xfId="0" applyFont="1" applyBorder="1"/>
    <xf numFmtId="0" fontId="8" fillId="2" borderId="0" xfId="0" applyFont="1" applyBorder="1"/>
    <xf numFmtId="3" fontId="8" fillId="2" borderId="0" xfId="0" applyNumberFormat="1" applyFont="1" applyBorder="1" applyAlignment="1" applyProtection="1">
      <alignment horizontal="center"/>
      <protection locked="0"/>
    </xf>
    <xf numFmtId="0" fontId="9" fillId="2" borderId="0" xfId="0" applyFont="1" applyBorder="1" applyProtection="1">
      <protection locked="0"/>
    </xf>
    <xf numFmtId="0" fontId="9" fillId="2" borderId="0" xfId="0" applyFont="1" applyProtection="1">
      <protection locked="0"/>
    </xf>
    <xf numFmtId="0" fontId="7" fillId="2" borderId="0" xfId="0" applyFont="1"/>
    <xf numFmtId="0" fontId="11" fillId="2" borderId="0" xfId="0" applyNumberFormat="1" applyFont="1"/>
    <xf numFmtId="0" fontId="13" fillId="2" borderId="0" xfId="0" applyNumberFormat="1" applyFont="1"/>
    <xf numFmtId="0" fontId="14" fillId="2" borderId="0" xfId="0" applyFont="1"/>
    <xf numFmtId="0" fontId="15" fillId="2" borderId="0" xfId="0" applyNumberFormat="1" applyFont="1"/>
    <xf numFmtId="0" fontId="16" fillId="2" borderId="0" xfId="0" applyNumberFormat="1" applyFont="1"/>
    <xf numFmtId="0" fontId="17" fillId="2" borderId="0" xfId="0" applyNumberFormat="1" applyFont="1"/>
    <xf numFmtId="0" fontId="18" fillId="2" borderId="0" xfId="0" applyNumberFormat="1" applyFont="1"/>
    <xf numFmtId="0" fontId="18" fillId="2" borderId="0" xfId="0" applyNumberFormat="1" applyFont="1" applyProtection="1">
      <protection locked="0"/>
    </xf>
    <xf numFmtId="1" fontId="18" fillId="2" borderId="0" xfId="0" applyNumberFormat="1" applyFont="1"/>
    <xf numFmtId="2" fontId="18" fillId="2" borderId="0" xfId="0" applyNumberFormat="1" applyFont="1"/>
    <xf numFmtId="165" fontId="18" fillId="2" borderId="0" xfId="0" applyNumberFormat="1" applyFont="1"/>
    <xf numFmtId="0" fontId="17" fillId="2" borderId="0" xfId="0" applyNumberFormat="1" applyFont="1" applyAlignment="1">
      <alignment horizontal="right"/>
    </xf>
    <xf numFmtId="1" fontId="17" fillId="2" borderId="0" xfId="0" applyNumberFormat="1" applyFont="1"/>
    <xf numFmtId="165" fontId="17" fillId="2" borderId="0" xfId="0" applyNumberFormat="1" applyFont="1"/>
    <xf numFmtId="0" fontId="17" fillId="2" borderId="0" xfId="0" applyNumberFormat="1" applyFont="1" applyProtection="1">
      <protection locked="0"/>
    </xf>
    <xf numFmtId="0" fontId="19" fillId="2" borderId="0" xfId="0" applyNumberFormat="1" applyFont="1"/>
    <xf numFmtId="0" fontId="19" fillId="2" borderId="0" xfId="0" applyNumberFormat="1" applyFont="1" applyAlignment="1">
      <alignment horizontal="right"/>
    </xf>
    <xf numFmtId="0" fontId="20" fillId="2" borderId="0" xfId="0" applyNumberFormat="1" applyFont="1"/>
    <xf numFmtId="0" fontId="10" fillId="2" borderId="0" xfId="0" applyNumberFormat="1" applyFont="1"/>
    <xf numFmtId="0" fontId="7" fillId="2" borderId="0" xfId="0" applyNumberFormat="1" applyFont="1"/>
    <xf numFmtId="165" fontId="7" fillId="2" borderId="0" xfId="0" applyNumberFormat="1" applyFont="1"/>
    <xf numFmtId="0" fontId="21" fillId="2" borderId="0" xfId="0" applyNumberFormat="1" applyFont="1"/>
    <xf numFmtId="0" fontId="10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9" fontId="7" fillId="2" borderId="0" xfId="0" applyNumberFormat="1" applyFont="1" applyAlignment="1">
      <alignment horizontal="center"/>
    </xf>
    <xf numFmtId="0" fontId="22" fillId="2" borderId="0" xfId="0" applyNumberFormat="1" applyFont="1"/>
    <xf numFmtId="1" fontId="7" fillId="2" borderId="0" xfId="0" applyNumberFormat="1" applyFont="1"/>
    <xf numFmtId="2" fontId="23" fillId="2" borderId="0" xfId="0" applyNumberFormat="1" applyFont="1" applyBorder="1"/>
    <xf numFmtId="0" fontId="24" fillId="2" borderId="0" xfId="0" applyFont="1" applyBorder="1" applyAlignment="1" applyProtection="1">
      <alignment horizontal="left"/>
    </xf>
    <xf numFmtId="0" fontId="25" fillId="2" borderId="0" xfId="0" applyNumberFormat="1" applyFont="1"/>
    <xf numFmtId="0" fontId="24" fillId="2" borderId="0" xfId="0" applyFont="1"/>
    <xf numFmtId="0" fontId="24" fillId="2" borderId="0" xfId="0" applyFont="1" applyBorder="1" applyAlignment="1">
      <alignment horizontal="right"/>
    </xf>
    <xf numFmtId="0" fontId="4" fillId="2" borderId="0" xfId="0" applyFont="1" applyBorder="1" applyAlignment="1" applyProtection="1">
      <alignment horizontal="left"/>
    </xf>
    <xf numFmtId="0" fontId="7" fillId="2" borderId="0" xfId="0" applyFont="1" applyAlignment="1" applyProtection="1">
      <alignment horizontal="left"/>
    </xf>
    <xf numFmtId="0" fontId="10" fillId="2" borderId="0" xfId="0" applyFont="1" applyAlignment="1" applyProtection="1">
      <alignment horizontal="left"/>
    </xf>
    <xf numFmtId="0" fontId="28" fillId="2" borderId="0" xfId="0" applyNumberFormat="1" applyFont="1"/>
    <xf numFmtId="0" fontId="11" fillId="2" borderId="0" xfId="0" quotePrefix="1" applyNumberFormat="1" applyFont="1"/>
    <xf numFmtId="3" fontId="18" fillId="2" borderId="0" xfId="0" applyNumberFormat="1" applyFont="1" applyProtection="1">
      <protection locked="0"/>
    </xf>
    <xf numFmtId="0" fontId="31" fillId="2" borderId="0" xfId="0" applyNumberFormat="1" applyFont="1"/>
    <xf numFmtId="3" fontId="11" fillId="2" borderId="0" xfId="0" applyNumberFormat="1" applyFont="1"/>
    <xf numFmtId="1" fontId="11" fillId="2" borderId="0" xfId="0" applyNumberFormat="1" applyFont="1"/>
    <xf numFmtId="164" fontId="11" fillId="2" borderId="0" xfId="0" applyNumberFormat="1" applyFont="1"/>
    <xf numFmtId="2" fontId="11" fillId="2" borderId="0" xfId="0" applyNumberFormat="1" applyFont="1"/>
    <xf numFmtId="165" fontId="11" fillId="2" borderId="0" xfId="0" applyNumberFormat="1" applyFont="1"/>
    <xf numFmtId="3" fontId="11" fillId="2" borderId="1" xfId="0" applyNumberFormat="1" applyFont="1" applyBorder="1"/>
    <xf numFmtId="165" fontId="11" fillId="2" borderId="1" xfId="0" applyNumberFormat="1" applyFont="1" applyBorder="1"/>
    <xf numFmtId="3" fontId="11" fillId="2" borderId="0" xfId="0" applyNumberFormat="1" applyFont="1" applyBorder="1"/>
    <xf numFmtId="165" fontId="11" fillId="2" borderId="0" xfId="0" applyNumberFormat="1" applyFont="1" applyBorder="1"/>
    <xf numFmtId="0" fontId="32" fillId="2" borderId="0" xfId="0" applyNumberFormat="1" applyFont="1"/>
    <xf numFmtId="0" fontId="33" fillId="2" borderId="0" xfId="0" applyNumberFormat="1" applyFont="1" applyAlignment="1">
      <alignment horizontal="center"/>
    </xf>
    <xf numFmtId="0" fontId="33" fillId="2" borderId="0" xfId="0" applyNumberFormat="1" applyFont="1"/>
    <xf numFmtId="0" fontId="34" fillId="2" borderId="0" xfId="0" applyNumberFormat="1" applyFont="1"/>
    <xf numFmtId="0" fontId="11" fillId="2" borderId="0" xfId="0" applyNumberFormat="1" applyFont="1" applyAlignment="1">
      <alignment horizontal="left"/>
    </xf>
    <xf numFmtId="0" fontId="7" fillId="2" borderId="0" xfId="0" applyFont="1" applyAlignment="1" applyProtection="1">
      <alignment horizontal="right"/>
    </xf>
    <xf numFmtId="3" fontId="28" fillId="2" borderId="0" xfId="0" applyNumberFormat="1" applyFont="1"/>
    <xf numFmtId="1" fontId="11" fillId="2" borderId="1" xfId="0" applyNumberFormat="1" applyFont="1" applyBorder="1"/>
    <xf numFmtId="1" fontId="11" fillId="2" borderId="0" xfId="0" applyNumberFormat="1" applyFont="1" applyBorder="1"/>
    <xf numFmtId="0" fontId="18" fillId="2" borderId="0" xfId="0" applyNumberFormat="1" applyFont="1" applyAlignment="1">
      <alignment horizontal="right"/>
    </xf>
    <xf numFmtId="0" fontId="18" fillId="2" borderId="0" xfId="0" applyNumberFormat="1" applyFont="1" applyAlignment="1">
      <alignment horizontal="center"/>
    </xf>
    <xf numFmtId="1" fontId="18" fillId="2" borderId="0" xfId="0" applyNumberFormat="1" applyFont="1" applyAlignment="1">
      <alignment horizontal="center"/>
    </xf>
    <xf numFmtId="165" fontId="18" fillId="2" borderId="0" xfId="0" applyNumberFormat="1" applyFont="1" applyAlignment="1">
      <alignment horizontal="center"/>
    </xf>
    <xf numFmtId="2" fontId="18" fillId="2" borderId="0" xfId="0" applyNumberFormat="1" applyFont="1" applyAlignment="1">
      <alignment horizontal="center"/>
    </xf>
    <xf numFmtId="0" fontId="38" fillId="2" borderId="0" xfId="0" applyNumberFormat="1" applyFont="1" applyAlignment="1">
      <alignment horizontal="center"/>
    </xf>
    <xf numFmtId="0" fontId="18" fillId="2" borderId="2" xfId="0" applyNumberFormat="1" applyFont="1" applyBorder="1"/>
    <xf numFmtId="0" fontId="38" fillId="2" borderId="0" xfId="0" applyNumberFormat="1" applyFont="1"/>
    <xf numFmtId="0" fontId="39" fillId="2" borderId="0" xfId="0" applyNumberFormat="1" applyFont="1"/>
    <xf numFmtId="0" fontId="40" fillId="2" borderId="0" xfId="0" applyNumberFormat="1" applyFont="1"/>
    <xf numFmtId="0" fontId="18" fillId="2" borderId="1" xfId="0" applyNumberFormat="1" applyFont="1" applyBorder="1" applyAlignment="1">
      <alignment horizontal="center"/>
    </xf>
    <xf numFmtId="165" fontId="18" fillId="2" borderId="1" xfId="0" applyNumberFormat="1" applyFont="1" applyBorder="1" applyAlignment="1">
      <alignment horizontal="center"/>
    </xf>
    <xf numFmtId="1" fontId="18" fillId="2" borderId="1" xfId="0" applyNumberFormat="1" applyFont="1" applyBorder="1" applyAlignment="1">
      <alignment horizontal="center"/>
    </xf>
    <xf numFmtId="2" fontId="18" fillId="2" borderId="1" xfId="0" applyNumberFormat="1" applyFont="1" applyBorder="1" applyAlignment="1">
      <alignment horizontal="center"/>
    </xf>
    <xf numFmtId="0" fontId="23" fillId="2" borderId="0" xfId="0" applyNumberFormat="1" applyFont="1" applyAlignment="1">
      <alignment horizontal="right"/>
    </xf>
    <xf numFmtId="164" fontId="11" fillId="2" borderId="0" xfId="0" applyNumberFormat="1" applyFont="1" applyProtection="1">
      <protection locked="0"/>
    </xf>
    <xf numFmtId="2" fontId="41" fillId="2" borderId="0" xfId="0" applyNumberFormat="1" applyFont="1"/>
    <xf numFmtId="0" fontId="18" fillId="0" borderId="0" xfId="0" applyNumberFormat="1" applyFont="1" applyFill="1"/>
    <xf numFmtId="0" fontId="7" fillId="2" borderId="0" xfId="0" applyNumberFormat="1" applyFont="1" applyAlignment="1">
      <alignment horizontal="left"/>
    </xf>
    <xf numFmtId="0" fontId="6" fillId="2" borderId="0" xfId="0" applyNumberFormat="1" applyFont="1"/>
    <xf numFmtId="0" fontId="7" fillId="2" borderId="0" xfId="0" quotePrefix="1" applyNumberFormat="1" applyFont="1"/>
    <xf numFmtId="0" fontId="42" fillId="2" borderId="0" xfId="0" applyNumberFormat="1" applyFont="1"/>
    <xf numFmtId="1" fontId="23" fillId="2" borderId="0" xfId="0" applyNumberFormat="1" applyFont="1" applyProtection="1">
      <protection locked="0"/>
    </xf>
    <xf numFmtId="1" fontId="18" fillId="2" borderId="0" xfId="0" applyNumberFormat="1" applyFont="1" applyProtection="1">
      <protection locked="0"/>
    </xf>
    <xf numFmtId="3" fontId="11" fillId="2" borderId="0" xfId="0" applyNumberFormat="1" applyFont="1" applyProtection="1">
      <protection locked="0"/>
    </xf>
    <xf numFmtId="0" fontId="18" fillId="2" borderId="0" xfId="0" quotePrefix="1" applyNumberFormat="1" applyFont="1"/>
    <xf numFmtId="3" fontId="18" fillId="2" borderId="0" xfId="0" applyNumberFormat="1" applyFont="1"/>
    <xf numFmtId="0" fontId="11" fillId="2" borderId="0" xfId="0" applyNumberFormat="1" applyFont="1" applyAlignment="1">
      <alignment horizontal="right"/>
    </xf>
    <xf numFmtId="0" fontId="27" fillId="2" borderId="0" xfId="0" applyFont="1" applyBorder="1" applyAlignment="1" applyProtection="1">
      <alignment horizontal="center"/>
    </xf>
    <xf numFmtId="0" fontId="41" fillId="2" borderId="3" xfId="0" applyNumberFormat="1" applyFont="1" applyBorder="1" applyAlignment="1">
      <alignment horizontal="right"/>
    </xf>
    <xf numFmtId="164" fontId="44" fillId="2" borderId="0" xfId="0" applyNumberFormat="1" applyFont="1"/>
    <xf numFmtId="0" fontId="44" fillId="2" borderId="0" xfId="0" applyNumberFormat="1" applyFont="1"/>
    <xf numFmtId="0" fontId="28" fillId="2" borderId="0" xfId="0" quotePrefix="1" applyNumberFormat="1" applyFont="1"/>
    <xf numFmtId="1" fontId="11" fillId="0" borderId="0" xfId="0" applyNumberFormat="1" applyFont="1" applyFill="1"/>
    <xf numFmtId="0" fontId="30" fillId="3" borderId="0" xfId="0" applyNumberFormat="1" applyFont="1" applyFill="1" applyProtection="1">
      <protection locked="0"/>
    </xf>
    <xf numFmtId="3" fontId="29" fillId="3" borderId="0" xfId="0" applyNumberFormat="1" applyFont="1" applyFill="1" applyProtection="1">
      <protection locked="0"/>
    </xf>
    <xf numFmtId="164" fontId="29" fillId="3" borderId="0" xfId="0" applyNumberFormat="1" applyFont="1" applyFill="1" applyProtection="1">
      <protection locked="0"/>
    </xf>
    <xf numFmtId="164" fontId="30" fillId="3" borderId="0" xfId="0" applyNumberFormat="1" applyFont="1" applyFill="1" applyProtection="1">
      <protection locked="0"/>
    </xf>
    <xf numFmtId="2" fontId="44" fillId="0" borderId="0" xfId="0" applyNumberFormat="1" applyFont="1" applyFill="1"/>
    <xf numFmtId="1" fontId="44" fillId="2" borderId="0" xfId="0" applyNumberFormat="1" applyFont="1"/>
    <xf numFmtId="0" fontId="26" fillId="0" borderId="0" xfId="0" applyFont="1" applyFill="1" applyBorder="1"/>
    <xf numFmtId="0" fontId="26" fillId="0" borderId="0" xfId="0" applyFont="1" applyFill="1"/>
    <xf numFmtId="3" fontId="26" fillId="0" borderId="0" xfId="0" applyNumberFormat="1" applyFont="1" applyFill="1" applyBorder="1" applyAlignment="1" applyProtection="1">
      <alignment horizontal="center"/>
      <protection locked="0"/>
    </xf>
    <xf numFmtId="2" fontId="45" fillId="2" borderId="0" xfId="0" applyNumberFormat="1" applyFont="1"/>
    <xf numFmtId="1" fontId="46" fillId="2" borderId="0" xfId="0" applyNumberFormat="1" applyFont="1"/>
    <xf numFmtId="0" fontId="47" fillId="2" borderId="0" xfId="0" applyNumberFormat="1" applyFont="1"/>
    <xf numFmtId="165" fontId="28" fillId="2" borderId="0" xfId="0" applyNumberFormat="1" applyFont="1"/>
    <xf numFmtId="0" fontId="18" fillId="2" borderId="1" xfId="0" applyNumberFormat="1" applyFont="1" applyBorder="1"/>
    <xf numFmtId="0" fontId="6" fillId="2" borderId="0" xfId="0" quotePrefix="1" applyNumberFormat="1" applyFont="1"/>
    <xf numFmtId="0" fontId="6" fillId="2" borderId="0" xfId="0" applyNumberFormat="1" applyFont="1" applyAlignment="1">
      <alignment horizontal="center"/>
    </xf>
    <xf numFmtId="0" fontId="50" fillId="2" borderId="0" xfId="0" applyNumberFormat="1" applyFont="1"/>
    <xf numFmtId="165" fontId="6" fillId="2" borderId="0" xfId="0" applyNumberFormat="1" applyFont="1"/>
    <xf numFmtId="2" fontId="6" fillId="2" borderId="0" xfId="0" applyNumberFormat="1" applyFont="1"/>
    <xf numFmtId="0" fontId="51" fillId="2" borderId="0" xfId="0" applyNumberFormat="1" applyFont="1"/>
    <xf numFmtId="0" fontId="52" fillId="2" borderId="0" xfId="0" applyNumberFormat="1" applyFont="1"/>
    <xf numFmtId="0" fontId="28" fillId="2" borderId="0" xfId="0" applyNumberFormat="1" applyFont="1" applyAlignment="1">
      <alignment horizontal="center"/>
    </xf>
    <xf numFmtId="0" fontId="20" fillId="2" borderId="0" xfId="0" applyNumberFormat="1" applyFont="1" applyAlignment="1">
      <alignment horizontal="center"/>
    </xf>
    <xf numFmtId="0" fontId="50" fillId="2" borderId="0" xfId="0" applyNumberFormat="1" applyFont="1" applyAlignment="1">
      <alignment horizontal="center"/>
    </xf>
    <xf numFmtId="0" fontId="26" fillId="0" borderId="0" xfId="0" applyFont="1" applyFill="1" applyBorder="1" applyProtection="1">
      <protection locked="0"/>
    </xf>
    <xf numFmtId="0" fontId="23" fillId="2" borderId="0" xfId="0" applyNumberFormat="1" applyFont="1" applyProtection="1">
      <protection locked="0"/>
    </xf>
    <xf numFmtId="2" fontId="8" fillId="2" borderId="0" xfId="0" applyNumberFormat="1" applyFont="1" applyProtection="1">
      <protection locked="0"/>
    </xf>
    <xf numFmtId="0" fontId="11" fillId="2" borderId="0" xfId="0" applyNumberFormat="1" applyFont="1" applyProtection="1">
      <protection locked="0"/>
    </xf>
    <xf numFmtId="0" fontId="53" fillId="2" borderId="0" xfId="0" applyNumberFormat="1" applyFont="1"/>
    <xf numFmtId="0" fontId="53" fillId="2" borderId="0" xfId="0" applyNumberFormat="1" applyFont="1" applyAlignment="1">
      <alignment horizontal="center"/>
    </xf>
    <xf numFmtId="0" fontId="53" fillId="2" borderId="0" xfId="0" applyNumberFormat="1" applyFont="1" applyAlignment="1">
      <alignment horizontal="right"/>
    </xf>
    <xf numFmtId="0" fontId="54" fillId="2" borderId="0" xfId="0" applyNumberFormat="1" applyFont="1"/>
    <xf numFmtId="0" fontId="20" fillId="2" borderId="0" xfId="0" applyNumberFormat="1" applyFont="1" applyAlignment="1">
      <alignment horizontal="right"/>
    </xf>
    <xf numFmtId="0" fontId="20" fillId="2" borderId="0" xfId="0" quotePrefix="1" applyNumberFormat="1" applyFont="1" applyAlignment="1">
      <alignment horizontal="right"/>
    </xf>
    <xf numFmtId="0" fontId="12" fillId="2" borderId="0" xfId="0" applyNumberFormat="1" applyFont="1"/>
    <xf numFmtId="0" fontId="12" fillId="2" borderId="0" xfId="0" applyNumberFormat="1" applyFont="1" applyAlignment="1">
      <alignment horizontal="center"/>
    </xf>
    <xf numFmtId="0" fontId="12" fillId="2" borderId="0" xfId="0" quotePrefix="1" applyNumberFormat="1" applyFont="1"/>
    <xf numFmtId="0" fontId="51" fillId="2" borderId="0" xfId="0" applyNumberFormat="1" applyFont="1" applyAlignment="1">
      <alignment horizontal="center"/>
    </xf>
    <xf numFmtId="0" fontId="20" fillId="2" borderId="0" xfId="0" quotePrefix="1" applyNumberFormat="1" applyFont="1"/>
    <xf numFmtId="0" fontId="49" fillId="2" borderId="0" xfId="0" applyNumberFormat="1" applyFont="1" applyAlignment="1">
      <alignment horizontal="center"/>
    </xf>
    <xf numFmtId="0" fontId="55" fillId="2" borderId="0" xfId="0" applyNumberFormat="1" applyFont="1"/>
    <xf numFmtId="0" fontId="20" fillId="2" borderId="0" xfId="0" quotePrefix="1" applyNumberFormat="1" applyFont="1" applyAlignment="1">
      <alignment horizontal="center"/>
    </xf>
    <xf numFmtId="0" fontId="56" fillId="2" borderId="0" xfId="0" applyNumberFormat="1" applyFont="1"/>
    <xf numFmtId="0" fontId="15" fillId="2" borderId="0" xfId="0" applyNumberFormat="1" applyFont="1" applyAlignment="1">
      <alignment horizontal="center"/>
    </xf>
    <xf numFmtId="0" fontId="57" fillId="2" borderId="0" xfId="0" applyNumberFormat="1" applyFont="1"/>
    <xf numFmtId="0" fontId="58" fillId="2" borderId="0" xfId="0" applyNumberFormat="1" applyFont="1"/>
    <xf numFmtId="0" fontId="58" fillId="2" borderId="0" xfId="0" applyNumberFormat="1" applyFont="1" applyAlignment="1">
      <alignment horizontal="center"/>
    </xf>
    <xf numFmtId="2" fontId="44" fillId="2" borderId="0" xfId="0" applyNumberFormat="1" applyFont="1"/>
    <xf numFmtId="2" fontId="11" fillId="2" borderId="0" xfId="0" applyNumberFormat="1" applyFont="1" applyAlignment="1">
      <alignment horizontal="right"/>
    </xf>
    <xf numFmtId="2" fontId="16" fillId="0" borderId="0" xfId="0" applyNumberFormat="1" applyFont="1" applyFill="1"/>
    <xf numFmtId="0" fontId="11" fillId="0" borderId="0" xfId="0" applyNumberFormat="1" applyFont="1" applyFill="1"/>
    <xf numFmtId="0" fontId="16" fillId="0" borderId="0" xfId="0" applyNumberFormat="1" applyFont="1" applyFill="1"/>
    <xf numFmtId="0" fontId="43" fillId="0" borderId="4" xfId="0" applyNumberFormat="1" applyFont="1" applyFill="1" applyBorder="1" applyAlignment="1" applyProtection="1">
      <alignment horizontal="left"/>
      <protection locked="0"/>
    </xf>
    <xf numFmtId="0" fontId="43" fillId="0" borderId="5" xfId="0" applyNumberFormat="1" applyFont="1" applyFill="1" applyBorder="1" applyAlignment="1" applyProtection="1">
      <alignment horizontal="left"/>
      <protection locked="0"/>
    </xf>
    <xf numFmtId="0" fontId="43" fillId="0" borderId="6" xfId="0" applyNumberFormat="1" applyFont="1" applyFill="1" applyBorder="1" applyAlignment="1" applyProtection="1">
      <alignment horizontal="left"/>
      <protection locked="0"/>
    </xf>
    <xf numFmtId="0" fontId="12" fillId="2" borderId="4" xfId="0" applyNumberFormat="1" applyFont="1" applyBorder="1" applyAlignment="1">
      <alignment horizontal="center"/>
    </xf>
    <xf numFmtId="0" fontId="12" fillId="2" borderId="5" xfId="0" applyNumberFormat="1" applyFont="1" applyBorder="1" applyAlignment="1">
      <alignment horizontal="center"/>
    </xf>
    <xf numFmtId="0" fontId="12" fillId="2" borderId="6" xfId="0" applyNumberFormat="1" applyFont="1" applyBorder="1" applyAlignment="1">
      <alignment horizontal="center"/>
    </xf>
    <xf numFmtId="0" fontId="11" fillId="2" borderId="0" xfId="0" applyNumberFormat="1" applyFont="1" applyAlignment="1">
      <alignment horizontal="center"/>
    </xf>
    <xf numFmtId="0" fontId="29" fillId="3" borderId="0" xfId="0" applyNumberFormat="1" applyFont="1" applyFill="1" applyAlignment="1" applyProtection="1">
      <alignment horizontal="center"/>
      <protection locked="0"/>
    </xf>
    <xf numFmtId="0" fontId="29" fillId="3" borderId="4" xfId="0" applyNumberFormat="1" applyFont="1" applyFill="1" applyBorder="1" applyAlignment="1" applyProtection="1">
      <alignment horizontal="left"/>
      <protection locked="0"/>
    </xf>
    <xf numFmtId="0" fontId="29" fillId="3" borderId="6" xfId="0" applyNumberFormat="1" applyFont="1" applyFill="1" applyBorder="1" applyAlignment="1" applyProtection="1">
      <alignment horizontal="left"/>
      <protection locked="0"/>
    </xf>
    <xf numFmtId="0" fontId="35" fillId="2" borderId="4" xfId="0" applyNumberFormat="1" applyFont="1" applyBorder="1" applyAlignment="1">
      <alignment horizontal="center"/>
    </xf>
    <xf numFmtId="0" fontId="35" fillId="2" borderId="6" xfId="0" applyNumberFormat="1" applyFont="1" applyBorder="1" applyAlignment="1">
      <alignment horizontal="center"/>
    </xf>
    <xf numFmtId="0" fontId="36" fillId="2" borderId="4" xfId="0" applyNumberFormat="1" applyFont="1" applyBorder="1" applyAlignment="1">
      <alignment horizontal="center"/>
    </xf>
    <xf numFmtId="0" fontId="36" fillId="2" borderId="5" xfId="0" applyNumberFormat="1" applyFont="1" applyBorder="1" applyAlignment="1">
      <alignment horizontal="center"/>
    </xf>
    <xf numFmtId="0" fontId="36" fillId="2" borderId="6" xfId="0" applyNumberFormat="1" applyFont="1" applyBorder="1" applyAlignment="1">
      <alignment horizontal="center"/>
    </xf>
    <xf numFmtId="0" fontId="37" fillId="2" borderId="4" xfId="0" applyNumberFormat="1" applyFont="1" applyBorder="1" applyAlignment="1">
      <alignment horizontal="center"/>
    </xf>
    <xf numFmtId="0" fontId="37" fillId="2" borderId="5" xfId="0" applyNumberFormat="1" applyFont="1" applyBorder="1" applyAlignment="1">
      <alignment horizontal="center"/>
    </xf>
    <xf numFmtId="0" fontId="37" fillId="2" borderId="6" xfId="0" applyNumberFormat="1" applyFont="1" applyBorder="1" applyAlignment="1">
      <alignment horizontal="center"/>
    </xf>
    <xf numFmtId="0" fontId="48" fillId="3" borderId="0" xfId="0" applyFont="1" applyFill="1" applyBorder="1" applyAlignment="1" applyProtection="1">
      <alignment horizontal="left"/>
      <protection locked="0"/>
    </xf>
    <xf numFmtId="0" fontId="29" fillId="3" borderId="0" xfId="0" applyNumberFormat="1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10632447296064E-2"/>
          <c:y val="4.0189218078683878E-2"/>
          <c:w val="0.89550870760769941"/>
          <c:h val="0.8747065111242960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Universal!$AX$16:$AX$48</c:f>
              <c:numCache>
                <c:formatCode>0.0</c:formatCode>
                <c:ptCount val="33"/>
                <c:pt idx="0">
                  <c:v>1.6666666666666666E-4</c:v>
                </c:pt>
                <c:pt idx="1">
                  <c:v>2.3245334713960935</c:v>
                </c:pt>
                <c:pt idx="2">
                  <c:v>4.64890027612552</c:v>
                </c:pt>
                <c:pt idx="3">
                  <c:v>6.9732670808549475</c:v>
                </c:pt>
                <c:pt idx="4">
                  <c:v>9.2976338855843732</c:v>
                </c:pt>
                <c:pt idx="5">
                  <c:v>11.622000690313801</c:v>
                </c:pt>
                <c:pt idx="6">
                  <c:v>13.946367495043228</c:v>
                </c:pt>
                <c:pt idx="7">
                  <c:v>16.270734299772656</c:v>
                </c:pt>
                <c:pt idx="8">
                  <c:v>18.595101104502081</c:v>
                </c:pt>
                <c:pt idx="9">
                  <c:v>20.919467909231511</c:v>
                </c:pt>
                <c:pt idx="10">
                  <c:v>23.243834713960936</c:v>
                </c:pt>
                <c:pt idx="11">
                  <c:v>23.243837899010217</c:v>
                </c:pt>
                <c:pt idx="12">
                  <c:v>23.2438410840595</c:v>
                </c:pt>
                <c:pt idx="13">
                  <c:v>23.243844269108781</c:v>
                </c:pt>
                <c:pt idx="14">
                  <c:v>23.243847454158065</c:v>
                </c:pt>
                <c:pt idx="15">
                  <c:v>23.243850639207345</c:v>
                </c:pt>
                <c:pt idx="16">
                  <c:v>23.243853824256629</c:v>
                </c:pt>
                <c:pt idx="17">
                  <c:v>23.243857009305909</c:v>
                </c:pt>
                <c:pt idx="18">
                  <c:v>23.243860194355193</c:v>
                </c:pt>
                <c:pt idx="19">
                  <c:v>23.243863379404477</c:v>
                </c:pt>
                <c:pt idx="20">
                  <c:v>23.243866564453757</c:v>
                </c:pt>
                <c:pt idx="21">
                  <c:v>32.541333783371464</c:v>
                </c:pt>
                <c:pt idx="22">
                  <c:v>41.838801002289173</c:v>
                </c:pt>
                <c:pt idx="23">
                  <c:v>51.136268221206883</c:v>
                </c:pt>
                <c:pt idx="24">
                  <c:v>60.433735440124586</c:v>
                </c:pt>
                <c:pt idx="25">
                  <c:v>69.731202659042296</c:v>
                </c:pt>
                <c:pt idx="26">
                  <c:v>79.028669877959999</c:v>
                </c:pt>
                <c:pt idx="27">
                  <c:v>88.326137096877702</c:v>
                </c:pt>
                <c:pt idx="28">
                  <c:v>97.62360431579539</c:v>
                </c:pt>
                <c:pt idx="29">
                  <c:v>106.92107153471309</c:v>
                </c:pt>
                <c:pt idx="30">
                  <c:v>116.2185387536308</c:v>
                </c:pt>
                <c:pt idx="31">
                  <c:v>145.27317344203848</c:v>
                </c:pt>
                <c:pt idx="32">
                  <c:v>174.32780813044619</c:v>
                </c:pt>
              </c:numCache>
            </c:numRef>
          </c:xVal>
          <c:yVal>
            <c:numRef>
              <c:f>Universal!$AY$16:$AY$48</c:f>
              <c:numCache>
                <c:formatCode>0</c:formatCode>
                <c:ptCount val="33"/>
                <c:pt idx="0">
                  <c:v>0</c:v>
                </c:pt>
                <c:pt idx="1">
                  <c:v>3.0143072234327324</c:v>
                </c:pt>
                <c:pt idx="2">
                  <c:v>18.084978865142194</c:v>
                </c:pt>
                <c:pt idx="3">
                  <c:v>57.267514883446694</c:v>
                </c:pt>
                <c:pt idx="4">
                  <c:v>132.6174152521603</c:v>
                </c:pt>
                <c:pt idx="5">
                  <c:v>256.1901799450971</c:v>
                </c:pt>
                <c:pt idx="6">
                  <c:v>440.04130893607112</c:v>
                </c:pt>
                <c:pt idx="7">
                  <c:v>696.22630219889652</c:v>
                </c:pt>
                <c:pt idx="8">
                  <c:v>1036.8006597073872</c:v>
                </c:pt>
                <c:pt idx="9">
                  <c:v>1473.819881435358</c:v>
                </c:pt>
                <c:pt idx="10">
                  <c:v>2019.3394673566215</c:v>
                </c:pt>
                <c:pt idx="11">
                  <c:v>2019.3402933431248</c:v>
                </c:pt>
                <c:pt idx="12">
                  <c:v>2019.3411193296281</c:v>
                </c:pt>
                <c:pt idx="13">
                  <c:v>2019.3419453161314</c:v>
                </c:pt>
                <c:pt idx="14">
                  <c:v>2019.3427713026347</c:v>
                </c:pt>
                <c:pt idx="15">
                  <c:v>2019.343597289138</c:v>
                </c:pt>
                <c:pt idx="16">
                  <c:v>2019.3444232756412</c:v>
                </c:pt>
                <c:pt idx="17">
                  <c:v>2019.3452492621445</c:v>
                </c:pt>
                <c:pt idx="18">
                  <c:v>2019.3460752486478</c:v>
                </c:pt>
                <c:pt idx="19">
                  <c:v>2019.3469012351511</c:v>
                </c:pt>
                <c:pt idx="20">
                  <c:v>2019.3477272216544</c:v>
                </c:pt>
                <c:pt idx="21">
                  <c:v>4201.4260709067103</c:v>
                </c:pt>
                <c:pt idx="22">
                  <c:v>5949.5029578185922</c:v>
                </c:pt>
                <c:pt idx="23">
                  <c:v>7311.800387852556</c:v>
                </c:pt>
                <c:pt idx="24">
                  <c:v>8336.5403609038585</c:v>
                </c:pt>
                <c:pt idx="25">
                  <c:v>9071.9448768677539</c:v>
                </c:pt>
                <c:pt idx="26">
                  <c:v>9566.2359356395009</c:v>
                </c:pt>
                <c:pt idx="27">
                  <c:v>9867.6355371143545</c:v>
                </c:pt>
                <c:pt idx="28">
                  <c:v>10024.365681187572</c:v>
                </c:pt>
                <c:pt idx="29">
                  <c:v>10084.648367754409</c:v>
                </c:pt>
                <c:pt idx="30">
                  <c:v>10096.70559664814</c:v>
                </c:pt>
                <c:pt idx="31">
                  <c:v>10096.70559664814</c:v>
                </c:pt>
                <c:pt idx="32">
                  <c:v>10096.70559664814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B9-4A97-B342-07A41963B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16216"/>
        <c:axId val="162318176"/>
      </c:scatterChart>
      <c:valAx>
        <c:axId val="162316216"/>
        <c:scaling>
          <c:orientation val="minMax"/>
          <c:max val="34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318176"/>
        <c:crosses val="autoZero"/>
        <c:crossBetween val="midCat"/>
        <c:majorUnit val="20"/>
        <c:minorUnit val="5"/>
      </c:valAx>
      <c:valAx>
        <c:axId val="1623181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MASS in kg</a:t>
                </a:r>
              </a:p>
            </c:rich>
          </c:tx>
          <c:layout>
            <c:manualLayout>
              <c:xMode val="edge"/>
              <c:yMode val="edge"/>
              <c:x val="4.5829514207149404E-3"/>
              <c:y val="0.368795177663216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316216"/>
        <c:crossesAt val="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77096687346212E-2"/>
          <c:y val="3.8834997481556104E-2"/>
          <c:w val="0.89816553996091064"/>
          <c:h val="0.8398068205386507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Universal!$AX$16:$AX$48</c:f>
              <c:numCache>
                <c:formatCode>0.0</c:formatCode>
                <c:ptCount val="33"/>
                <c:pt idx="0">
                  <c:v>1.6666666666666666E-4</c:v>
                </c:pt>
                <c:pt idx="1">
                  <c:v>2.3245334713960935</c:v>
                </c:pt>
                <c:pt idx="2">
                  <c:v>4.64890027612552</c:v>
                </c:pt>
                <c:pt idx="3">
                  <c:v>6.9732670808549475</c:v>
                </c:pt>
                <c:pt idx="4">
                  <c:v>9.2976338855843732</c:v>
                </c:pt>
                <c:pt idx="5">
                  <c:v>11.622000690313801</c:v>
                </c:pt>
                <c:pt idx="6">
                  <c:v>13.946367495043228</c:v>
                </c:pt>
                <c:pt idx="7">
                  <c:v>16.270734299772656</c:v>
                </c:pt>
                <c:pt idx="8">
                  <c:v>18.595101104502081</c:v>
                </c:pt>
                <c:pt idx="9">
                  <c:v>20.919467909231511</c:v>
                </c:pt>
                <c:pt idx="10">
                  <c:v>23.243834713960936</c:v>
                </c:pt>
                <c:pt idx="11">
                  <c:v>23.243837899010217</c:v>
                </c:pt>
                <c:pt idx="12">
                  <c:v>23.2438410840595</c:v>
                </c:pt>
                <c:pt idx="13">
                  <c:v>23.243844269108781</c:v>
                </c:pt>
                <c:pt idx="14">
                  <c:v>23.243847454158065</c:v>
                </c:pt>
                <c:pt idx="15">
                  <c:v>23.243850639207345</c:v>
                </c:pt>
                <c:pt idx="16">
                  <c:v>23.243853824256629</c:v>
                </c:pt>
                <c:pt idx="17">
                  <c:v>23.243857009305909</c:v>
                </c:pt>
                <c:pt idx="18">
                  <c:v>23.243860194355193</c:v>
                </c:pt>
                <c:pt idx="19">
                  <c:v>23.243863379404477</c:v>
                </c:pt>
                <c:pt idx="20">
                  <c:v>23.243866564453757</c:v>
                </c:pt>
                <c:pt idx="21">
                  <c:v>32.541333783371464</c:v>
                </c:pt>
                <c:pt idx="22">
                  <c:v>41.838801002289173</c:v>
                </c:pt>
                <c:pt idx="23">
                  <c:v>51.136268221206883</c:v>
                </c:pt>
                <c:pt idx="24">
                  <c:v>60.433735440124586</c:v>
                </c:pt>
                <c:pt idx="25">
                  <c:v>69.731202659042296</c:v>
                </c:pt>
                <c:pt idx="26">
                  <c:v>79.028669877959999</c:v>
                </c:pt>
                <c:pt idx="27">
                  <c:v>88.326137096877702</c:v>
                </c:pt>
                <c:pt idx="28">
                  <c:v>97.62360431579539</c:v>
                </c:pt>
                <c:pt idx="29">
                  <c:v>106.92107153471309</c:v>
                </c:pt>
                <c:pt idx="30">
                  <c:v>116.2185387536308</c:v>
                </c:pt>
                <c:pt idx="31">
                  <c:v>145.27317344203848</c:v>
                </c:pt>
                <c:pt idx="32">
                  <c:v>174.32780813044619</c:v>
                </c:pt>
              </c:numCache>
            </c:numRef>
          </c:xVal>
          <c:yVal>
            <c:numRef>
              <c:f>Universal!$BB$16:$BB$48</c:f>
              <c:numCache>
                <c:formatCode>0.00</c:formatCode>
                <c:ptCount val="33"/>
                <c:pt idx="0">
                  <c:v>0</c:v>
                </c:pt>
                <c:pt idx="1">
                  <c:v>4.3227646877126172E-2</c:v>
                </c:pt>
                <c:pt idx="2">
                  <c:v>0.17289819021887953</c:v>
                </c:pt>
                <c:pt idx="3">
                  <c:v>0.38901163024748214</c:v>
                </c:pt>
                <c:pt idx="4">
                  <c:v>0.69156796696293432</c:v>
                </c:pt>
                <c:pt idx="5">
                  <c:v>1.0805672003652356</c:v>
                </c:pt>
                <c:pt idx="6">
                  <c:v>1.5560093304543865</c:v>
                </c:pt>
                <c:pt idx="7">
                  <c:v>2.1178943572303868</c:v>
                </c:pt>
                <c:pt idx="8">
                  <c:v>2.7662222806932357</c:v>
                </c:pt>
                <c:pt idx="9">
                  <c:v>3.500993100842936</c:v>
                </c:pt>
                <c:pt idx="10">
                  <c:v>4.3222068176794828</c:v>
                </c:pt>
                <c:pt idx="11">
                  <c:v>4.3222068176794828</c:v>
                </c:pt>
                <c:pt idx="12">
                  <c:v>4.3222068176794828</c:v>
                </c:pt>
                <c:pt idx="13">
                  <c:v>4.3222068176794828</c:v>
                </c:pt>
                <c:pt idx="14">
                  <c:v>4.3222068176794828</c:v>
                </c:pt>
                <c:pt idx="15">
                  <c:v>4.3222068176794828</c:v>
                </c:pt>
                <c:pt idx="16">
                  <c:v>4.3222068176794828</c:v>
                </c:pt>
                <c:pt idx="17">
                  <c:v>4.3222068176794828</c:v>
                </c:pt>
                <c:pt idx="18">
                  <c:v>4.3222068176794828</c:v>
                </c:pt>
                <c:pt idx="19">
                  <c:v>4.3222068176794828</c:v>
                </c:pt>
                <c:pt idx="20">
                  <c:v>4.3222068176794828</c:v>
                </c:pt>
                <c:pt idx="21">
                  <c:v>3.500993100842936</c:v>
                </c:pt>
                <c:pt idx="22">
                  <c:v>2.7662222806932357</c:v>
                </c:pt>
                <c:pt idx="23">
                  <c:v>2.1178943572303868</c:v>
                </c:pt>
                <c:pt idx="24">
                  <c:v>1.5560093304543865</c:v>
                </c:pt>
                <c:pt idx="25">
                  <c:v>1.0805672003652356</c:v>
                </c:pt>
                <c:pt idx="26">
                  <c:v>0.69156796696293432</c:v>
                </c:pt>
                <c:pt idx="27">
                  <c:v>0.38901163024748214</c:v>
                </c:pt>
                <c:pt idx="28">
                  <c:v>0.17289819021887953</c:v>
                </c:pt>
                <c:pt idx="29">
                  <c:v>4.3227646877126172E-2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3D-4E77-A75F-86E17AECC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17000"/>
        <c:axId val="162318568"/>
      </c:scatterChart>
      <c:valAx>
        <c:axId val="162317000"/>
        <c:scaling>
          <c:orientation val="minMax"/>
          <c:max val="34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318568"/>
        <c:crosses val="autoZero"/>
        <c:crossBetween val="midCat"/>
        <c:majorUnit val="20"/>
        <c:minorUnit val="5"/>
      </c:valAx>
      <c:valAx>
        <c:axId val="162318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BURN RATE in kg /s</a:t>
                </a:r>
              </a:p>
            </c:rich>
          </c:tx>
          <c:layout>
            <c:manualLayout>
              <c:xMode val="edge"/>
              <c:yMode val="edge"/>
              <c:x val="6.4220212254610561E-3"/>
              <c:y val="0.26456342034310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31700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98506458859243E-2"/>
          <c:y val="4.6004842615012108E-2"/>
          <c:w val="0.89899070516125845"/>
          <c:h val="0.857142857142857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Universal!$AX$16:$AX$48</c:f>
              <c:numCache>
                <c:formatCode>0.0</c:formatCode>
                <c:ptCount val="33"/>
                <c:pt idx="0">
                  <c:v>1.6666666666666666E-4</c:v>
                </c:pt>
                <c:pt idx="1">
                  <c:v>2.3245334713960935</c:v>
                </c:pt>
                <c:pt idx="2">
                  <c:v>4.64890027612552</c:v>
                </c:pt>
                <c:pt idx="3">
                  <c:v>6.9732670808549475</c:v>
                </c:pt>
                <c:pt idx="4">
                  <c:v>9.2976338855843732</c:v>
                </c:pt>
                <c:pt idx="5">
                  <c:v>11.622000690313801</c:v>
                </c:pt>
                <c:pt idx="6">
                  <c:v>13.946367495043228</c:v>
                </c:pt>
                <c:pt idx="7">
                  <c:v>16.270734299772656</c:v>
                </c:pt>
                <c:pt idx="8">
                  <c:v>18.595101104502081</c:v>
                </c:pt>
                <c:pt idx="9">
                  <c:v>20.919467909231511</c:v>
                </c:pt>
                <c:pt idx="10">
                  <c:v>23.243834713960936</c:v>
                </c:pt>
                <c:pt idx="11">
                  <c:v>23.243837899010217</c:v>
                </c:pt>
                <c:pt idx="12">
                  <c:v>23.2438410840595</c:v>
                </c:pt>
                <c:pt idx="13">
                  <c:v>23.243844269108781</c:v>
                </c:pt>
                <c:pt idx="14">
                  <c:v>23.243847454158065</c:v>
                </c:pt>
                <c:pt idx="15">
                  <c:v>23.243850639207345</c:v>
                </c:pt>
                <c:pt idx="16">
                  <c:v>23.243853824256629</c:v>
                </c:pt>
                <c:pt idx="17">
                  <c:v>23.243857009305909</c:v>
                </c:pt>
                <c:pt idx="18">
                  <c:v>23.243860194355193</c:v>
                </c:pt>
                <c:pt idx="19">
                  <c:v>23.243863379404477</c:v>
                </c:pt>
                <c:pt idx="20">
                  <c:v>23.243866564453757</c:v>
                </c:pt>
                <c:pt idx="21">
                  <c:v>32.541333783371464</c:v>
                </c:pt>
                <c:pt idx="22">
                  <c:v>41.838801002289173</c:v>
                </c:pt>
                <c:pt idx="23">
                  <c:v>51.136268221206883</c:v>
                </c:pt>
                <c:pt idx="24">
                  <c:v>60.433735440124586</c:v>
                </c:pt>
                <c:pt idx="25">
                  <c:v>69.731202659042296</c:v>
                </c:pt>
                <c:pt idx="26">
                  <c:v>79.028669877959999</c:v>
                </c:pt>
                <c:pt idx="27">
                  <c:v>88.326137096877702</c:v>
                </c:pt>
                <c:pt idx="28">
                  <c:v>97.62360431579539</c:v>
                </c:pt>
                <c:pt idx="29">
                  <c:v>106.92107153471309</c:v>
                </c:pt>
                <c:pt idx="30">
                  <c:v>116.2185387536308</c:v>
                </c:pt>
                <c:pt idx="31">
                  <c:v>145.27317344203848</c:v>
                </c:pt>
                <c:pt idx="32">
                  <c:v>174.32780813044619</c:v>
                </c:pt>
              </c:numCache>
            </c:numRef>
          </c:xVal>
          <c:yVal>
            <c:numRef>
              <c:f>Universal!$BC$16:$BC$48</c:f>
              <c:numCache>
                <c:formatCode>0.00</c:formatCode>
                <c:ptCount val="33"/>
                <c:pt idx="0">
                  <c:v>0</c:v>
                </c:pt>
                <c:pt idx="1">
                  <c:v>0.86455293754252349</c:v>
                </c:pt>
                <c:pt idx="2">
                  <c:v>3.4579638043775907</c:v>
                </c:pt>
                <c:pt idx="3">
                  <c:v>7.7802326049496431</c:v>
                </c:pt>
                <c:pt idx="4">
                  <c:v>13.831359339258686</c:v>
                </c:pt>
                <c:pt idx="5">
                  <c:v>21.611344007304712</c:v>
                </c:pt>
                <c:pt idx="6">
                  <c:v>31.120186609087732</c:v>
                </c:pt>
                <c:pt idx="7">
                  <c:v>42.357887144607737</c:v>
                </c:pt>
                <c:pt idx="8">
                  <c:v>55.324445613864718</c:v>
                </c:pt>
                <c:pt idx="9">
                  <c:v>70.019862016858724</c:v>
                </c:pt>
                <c:pt idx="10">
                  <c:v>86.444136353589656</c:v>
                </c:pt>
                <c:pt idx="11">
                  <c:v>86.444136353589656</c:v>
                </c:pt>
                <c:pt idx="12">
                  <c:v>86.444136353589656</c:v>
                </c:pt>
                <c:pt idx="13">
                  <c:v>86.444136353589656</c:v>
                </c:pt>
                <c:pt idx="14">
                  <c:v>86.444136353589656</c:v>
                </c:pt>
                <c:pt idx="15">
                  <c:v>86.444136353589656</c:v>
                </c:pt>
                <c:pt idx="16">
                  <c:v>86.444136353589656</c:v>
                </c:pt>
                <c:pt idx="17">
                  <c:v>86.444136353589656</c:v>
                </c:pt>
                <c:pt idx="18">
                  <c:v>86.444136353589656</c:v>
                </c:pt>
                <c:pt idx="19">
                  <c:v>86.444136353589656</c:v>
                </c:pt>
                <c:pt idx="20">
                  <c:v>86.444136353589656</c:v>
                </c:pt>
                <c:pt idx="21">
                  <c:v>70.019862016858724</c:v>
                </c:pt>
                <c:pt idx="22">
                  <c:v>55.324445613864718</c:v>
                </c:pt>
                <c:pt idx="23">
                  <c:v>42.357887144607737</c:v>
                </c:pt>
                <c:pt idx="24">
                  <c:v>31.120186609087732</c:v>
                </c:pt>
                <c:pt idx="25">
                  <c:v>21.611344007304712</c:v>
                </c:pt>
                <c:pt idx="26">
                  <c:v>13.831359339258686</c:v>
                </c:pt>
                <c:pt idx="27">
                  <c:v>7.7802326049496431</c:v>
                </c:pt>
                <c:pt idx="28">
                  <c:v>3.4579638043775907</c:v>
                </c:pt>
                <c:pt idx="29">
                  <c:v>0.86455293754252349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81-438D-898F-2607C1CF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17392"/>
        <c:axId val="162313080"/>
      </c:scatterChart>
      <c:valAx>
        <c:axId val="162317392"/>
        <c:scaling>
          <c:orientation val="minMax"/>
          <c:max val="34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313080"/>
        <c:crosses val="autoZero"/>
        <c:crossBetween val="midCat"/>
        <c:majorUnit val="20"/>
        <c:minorUnit val="5"/>
      </c:valAx>
      <c:valAx>
        <c:axId val="162313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ENERGY R. RATE in MW
</a:t>
                </a:r>
              </a:p>
            </c:rich>
          </c:tx>
          <c:layout>
            <c:manualLayout>
              <c:xMode val="edge"/>
              <c:yMode val="edge"/>
              <c:x val="4.5913723450523927E-3"/>
              <c:y val="0.3196125907990314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317392"/>
        <c:crossesAt val="0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7016407065932E-2"/>
          <c:y val="4.7945312378068768E-2"/>
          <c:w val="0.90064437881118964"/>
          <c:h val="0.81278720031392759"/>
        </c:manualLayout>
      </c:layout>
      <c:scatterChart>
        <c:scatterStyle val="lineMarker"/>
        <c:varyColors val="0"/>
        <c:ser>
          <c:idx val="0"/>
          <c:order val="0"/>
          <c:tx>
            <c:v>BFD Curve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Universal!$AX$16:$AX$48</c:f>
              <c:numCache>
                <c:formatCode>0.0</c:formatCode>
                <c:ptCount val="33"/>
                <c:pt idx="0">
                  <c:v>1.6666666666666666E-4</c:v>
                </c:pt>
                <c:pt idx="1">
                  <c:v>2.3245334713960935</c:v>
                </c:pt>
                <c:pt idx="2">
                  <c:v>4.64890027612552</c:v>
                </c:pt>
                <c:pt idx="3">
                  <c:v>6.9732670808549475</c:v>
                </c:pt>
                <c:pt idx="4">
                  <c:v>9.2976338855843732</c:v>
                </c:pt>
                <c:pt idx="5">
                  <c:v>11.622000690313801</c:v>
                </c:pt>
                <c:pt idx="6">
                  <c:v>13.946367495043228</c:v>
                </c:pt>
                <c:pt idx="7">
                  <c:v>16.270734299772656</c:v>
                </c:pt>
                <c:pt idx="8">
                  <c:v>18.595101104502081</c:v>
                </c:pt>
                <c:pt idx="9">
                  <c:v>20.919467909231511</c:v>
                </c:pt>
                <c:pt idx="10">
                  <c:v>23.243834713960936</c:v>
                </c:pt>
                <c:pt idx="11">
                  <c:v>23.243837899010217</c:v>
                </c:pt>
                <c:pt idx="12">
                  <c:v>23.2438410840595</c:v>
                </c:pt>
                <c:pt idx="13">
                  <c:v>23.243844269108781</c:v>
                </c:pt>
                <c:pt idx="14">
                  <c:v>23.243847454158065</c:v>
                </c:pt>
                <c:pt idx="15">
                  <c:v>23.243850639207345</c:v>
                </c:pt>
                <c:pt idx="16">
                  <c:v>23.243853824256629</c:v>
                </c:pt>
                <c:pt idx="17">
                  <c:v>23.243857009305909</c:v>
                </c:pt>
                <c:pt idx="18">
                  <c:v>23.243860194355193</c:v>
                </c:pt>
                <c:pt idx="19">
                  <c:v>23.243863379404477</c:v>
                </c:pt>
                <c:pt idx="20">
                  <c:v>23.243866564453757</c:v>
                </c:pt>
                <c:pt idx="21">
                  <c:v>32.541333783371464</c:v>
                </c:pt>
                <c:pt idx="22">
                  <c:v>41.838801002289173</c:v>
                </c:pt>
                <c:pt idx="23">
                  <c:v>51.136268221206883</c:v>
                </c:pt>
                <c:pt idx="24">
                  <c:v>60.433735440124586</c:v>
                </c:pt>
                <c:pt idx="25">
                  <c:v>69.731202659042296</c:v>
                </c:pt>
                <c:pt idx="26">
                  <c:v>79.028669877959999</c:v>
                </c:pt>
                <c:pt idx="27">
                  <c:v>88.326137096877702</c:v>
                </c:pt>
                <c:pt idx="28">
                  <c:v>97.62360431579539</c:v>
                </c:pt>
                <c:pt idx="29">
                  <c:v>106.92107153471309</c:v>
                </c:pt>
                <c:pt idx="30">
                  <c:v>116.2185387536308</c:v>
                </c:pt>
                <c:pt idx="31">
                  <c:v>145.27317344203848</c:v>
                </c:pt>
                <c:pt idx="32">
                  <c:v>174.32780813044619</c:v>
                </c:pt>
              </c:numCache>
            </c:numRef>
          </c:xVal>
          <c:yVal>
            <c:numRef>
              <c:f>Universal!$BD$16:$BD$48</c:f>
              <c:numCache>
                <c:formatCode>0</c:formatCode>
                <c:ptCount val="33"/>
                <c:pt idx="0">
                  <c:v>20</c:v>
                </c:pt>
                <c:pt idx="1">
                  <c:v>20.448033154075993</c:v>
                </c:pt>
                <c:pt idx="2">
                  <c:v>41.553390403566766</c:v>
                </c:pt>
                <c:pt idx="3">
                  <c:v>129.95602129601707</c:v>
                </c:pt>
                <c:pt idx="4">
                  <c:v>282.80710694761177</c:v>
                </c:pt>
                <c:pt idx="5">
                  <c:v>458.97991579385558</c:v>
                </c:pt>
                <c:pt idx="6">
                  <c:v>620.66021681494249</c:v>
                </c:pt>
                <c:pt idx="7">
                  <c:v>747.0969845089387</c:v>
                </c:pt>
                <c:pt idx="8">
                  <c:v>832.13074553082606</c:v>
                </c:pt>
                <c:pt idx="9">
                  <c:v>878.28230254162213</c:v>
                </c:pt>
                <c:pt idx="10">
                  <c:v>891.99999995809276</c:v>
                </c:pt>
                <c:pt idx="11">
                  <c:v>891.99999995608925</c:v>
                </c:pt>
                <c:pt idx="12">
                  <c:v>891.99999995403891</c:v>
                </c:pt>
                <c:pt idx="13">
                  <c:v>891.99999995194185</c:v>
                </c:pt>
                <c:pt idx="14">
                  <c:v>891.99999994979805</c:v>
                </c:pt>
                <c:pt idx="15">
                  <c:v>891.99999994760742</c:v>
                </c:pt>
                <c:pt idx="16">
                  <c:v>891.99999994536995</c:v>
                </c:pt>
                <c:pt idx="17">
                  <c:v>891.99999994308575</c:v>
                </c:pt>
                <c:pt idx="18">
                  <c:v>891.99999994075483</c:v>
                </c:pt>
                <c:pt idx="19">
                  <c:v>891.99999993837696</c:v>
                </c:pt>
                <c:pt idx="20">
                  <c:v>891.99999993595247</c:v>
                </c:pt>
                <c:pt idx="21">
                  <c:v>761.77889291118709</c:v>
                </c:pt>
                <c:pt idx="22">
                  <c:v>552.30790710858525</c:v>
                </c:pt>
                <c:pt idx="23">
                  <c:v>378.77336548455492</c:v>
                </c:pt>
                <c:pt idx="24">
                  <c:v>256.62945861580454</c:v>
                </c:pt>
                <c:pt idx="25">
                  <c:v>175.48853326308563</c:v>
                </c:pt>
                <c:pt idx="26">
                  <c:v>122.64939802479587</c:v>
                </c:pt>
                <c:pt idx="27">
                  <c:v>88.357158772297254</c:v>
                </c:pt>
                <c:pt idx="28">
                  <c:v>66.002242287787368</c:v>
                </c:pt>
                <c:pt idx="29">
                  <c:v>51.307629299132941</c:v>
                </c:pt>
                <c:pt idx="30">
                  <c:v>41.549939772958965</c:v>
                </c:pt>
                <c:pt idx="31">
                  <c:v>27.193212767553618</c:v>
                </c:pt>
                <c:pt idx="32">
                  <c:v>22.640648052651862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FE-4D7D-9C17-0835A73B13F1}"/>
            </c:ext>
          </c:extLst>
        </c:ser>
        <c:ser>
          <c:idx val="1"/>
          <c:order val="1"/>
          <c:tx>
            <c:v>ISO Curve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Universal!$AX$16:$AX$48</c:f>
              <c:numCache>
                <c:formatCode>0.0</c:formatCode>
                <c:ptCount val="33"/>
                <c:pt idx="0">
                  <c:v>1.6666666666666666E-4</c:v>
                </c:pt>
                <c:pt idx="1">
                  <c:v>2.3245334713960935</c:v>
                </c:pt>
                <c:pt idx="2">
                  <c:v>4.64890027612552</c:v>
                </c:pt>
                <c:pt idx="3">
                  <c:v>6.9732670808549475</c:v>
                </c:pt>
                <c:pt idx="4">
                  <c:v>9.2976338855843732</c:v>
                </c:pt>
                <c:pt idx="5">
                  <c:v>11.622000690313801</c:v>
                </c:pt>
                <c:pt idx="6">
                  <c:v>13.946367495043228</c:v>
                </c:pt>
                <c:pt idx="7">
                  <c:v>16.270734299772656</c:v>
                </c:pt>
                <c:pt idx="8">
                  <c:v>18.595101104502081</c:v>
                </c:pt>
                <c:pt idx="9">
                  <c:v>20.919467909231511</c:v>
                </c:pt>
                <c:pt idx="10">
                  <c:v>23.243834713960936</c:v>
                </c:pt>
                <c:pt idx="11">
                  <c:v>23.243837899010217</c:v>
                </c:pt>
                <c:pt idx="12">
                  <c:v>23.2438410840595</c:v>
                </c:pt>
                <c:pt idx="13">
                  <c:v>23.243844269108781</c:v>
                </c:pt>
                <c:pt idx="14">
                  <c:v>23.243847454158065</c:v>
                </c:pt>
                <c:pt idx="15">
                  <c:v>23.243850639207345</c:v>
                </c:pt>
                <c:pt idx="16">
                  <c:v>23.243853824256629</c:v>
                </c:pt>
                <c:pt idx="17">
                  <c:v>23.243857009305909</c:v>
                </c:pt>
                <c:pt idx="18">
                  <c:v>23.243860194355193</c:v>
                </c:pt>
                <c:pt idx="19">
                  <c:v>23.243863379404477</c:v>
                </c:pt>
                <c:pt idx="20">
                  <c:v>23.243866564453757</c:v>
                </c:pt>
                <c:pt idx="21">
                  <c:v>32.541333783371464</c:v>
                </c:pt>
                <c:pt idx="22">
                  <c:v>41.838801002289173</c:v>
                </c:pt>
                <c:pt idx="23">
                  <c:v>51.136268221206883</c:v>
                </c:pt>
                <c:pt idx="24">
                  <c:v>60.433735440124586</c:v>
                </c:pt>
                <c:pt idx="25">
                  <c:v>69.731202659042296</c:v>
                </c:pt>
                <c:pt idx="26">
                  <c:v>79.028669877959999</c:v>
                </c:pt>
                <c:pt idx="27">
                  <c:v>88.326137096877702</c:v>
                </c:pt>
                <c:pt idx="28">
                  <c:v>97.62360431579539</c:v>
                </c:pt>
                <c:pt idx="29">
                  <c:v>106.92107153471309</c:v>
                </c:pt>
                <c:pt idx="30">
                  <c:v>116.2185387536308</c:v>
                </c:pt>
                <c:pt idx="31">
                  <c:v>145.27317344203848</c:v>
                </c:pt>
                <c:pt idx="32">
                  <c:v>174.32780813044619</c:v>
                </c:pt>
              </c:numCache>
            </c:numRef>
          </c:xVal>
          <c:yVal>
            <c:numRef>
              <c:f>Universal!$BE$16:$BE$48</c:f>
              <c:numCache>
                <c:formatCode>0</c:formatCode>
                <c:ptCount val="33"/>
                <c:pt idx="0">
                  <c:v>20.199642396301588</c:v>
                </c:pt>
                <c:pt idx="1">
                  <c:v>465.79981099287807</c:v>
                </c:pt>
                <c:pt idx="2">
                  <c:v>565.77734871535881</c:v>
                </c:pt>
                <c:pt idx="3">
                  <c:v>625.21360149168834</c:v>
                </c:pt>
                <c:pt idx="4">
                  <c:v>667.65549488659678</c:v>
                </c:pt>
                <c:pt idx="5">
                  <c:v>700.69085853669412</c:v>
                </c:pt>
                <c:pt idx="6">
                  <c:v>727.74207089044819</c:v>
                </c:pt>
                <c:pt idx="7">
                  <c:v>750.64819627102213</c:v>
                </c:pt>
                <c:pt idx="8">
                  <c:v>770.51237105145458</c:v>
                </c:pt>
                <c:pt idx="9">
                  <c:v>788.04863807964136</c:v>
                </c:pt>
                <c:pt idx="10">
                  <c:v>803.74583012706023</c:v>
                </c:pt>
                <c:pt idx="11">
                  <c:v>803.74585054831755</c:v>
                </c:pt>
                <c:pt idx="12">
                  <c:v>803.74587096957202</c:v>
                </c:pt>
                <c:pt idx="13">
                  <c:v>803.74589139082366</c:v>
                </c:pt>
                <c:pt idx="14">
                  <c:v>803.74591181207268</c:v>
                </c:pt>
                <c:pt idx="15">
                  <c:v>803.74593223331863</c:v>
                </c:pt>
                <c:pt idx="16">
                  <c:v>803.74595265456207</c:v>
                </c:pt>
                <c:pt idx="17">
                  <c:v>803.74597307580268</c:v>
                </c:pt>
                <c:pt idx="18">
                  <c:v>803.74599349704044</c:v>
                </c:pt>
                <c:pt idx="19">
                  <c:v>803.74601391827537</c:v>
                </c:pt>
                <c:pt idx="20">
                  <c:v>803.74603433950767</c:v>
                </c:pt>
                <c:pt idx="21">
                  <c:v>853.93068191041039</c:v>
                </c:pt>
                <c:pt idx="22">
                  <c:v>891.45785802643468</c:v>
                </c:pt>
                <c:pt idx="23">
                  <c:v>921.4433700803545</c:v>
                </c:pt>
                <c:pt idx="24">
                  <c:v>946.41704076961969</c:v>
                </c:pt>
                <c:pt idx="25">
                  <c:v>967.81676152762702</c:v>
                </c:pt>
                <c:pt idx="26">
                  <c:v>986.53855958355234</c:v>
                </c:pt>
                <c:pt idx="27">
                  <c:v>1003.1787255569722</c:v>
                </c:pt>
                <c:pt idx="28">
                  <c:v>1018.1541904799682</c:v>
                </c:pt>
                <c:pt idx="29">
                  <c:v>1031.7679486817551</c:v>
                </c:pt>
                <c:pt idx="30">
                  <c:v>1044.2471284364053</c:v>
                </c:pt>
                <c:pt idx="31">
                  <c:v>1077.6488835218502</c:v>
                </c:pt>
                <c:pt idx="32">
                  <c:v>1104.9449432950935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FE-4D7D-9C17-0835A73B1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15904"/>
        <c:axId val="164012376"/>
      </c:scatterChart>
      <c:valAx>
        <c:axId val="16401590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in minutes</a:t>
                </a:r>
              </a:p>
            </c:rich>
          </c:tx>
          <c:layout>
            <c:manualLayout>
              <c:xMode val="edge"/>
              <c:yMode val="edge"/>
              <c:x val="0.46826147989264094"/>
              <c:y val="0.92465959586275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12376"/>
        <c:crosses val="autoZero"/>
        <c:crossBetween val="midCat"/>
        <c:majorUnit val="20"/>
      </c:valAx>
      <c:valAx>
        <c:axId val="164012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TEMPERATURE in C</a:t>
                </a:r>
              </a:p>
            </c:rich>
          </c:tx>
          <c:layout>
            <c:manualLayout>
              <c:xMode val="edge"/>
              <c:yMode val="edge"/>
              <c:x val="4.5998180736015809E-3"/>
              <c:y val="0.267123883249240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159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17052792345617"/>
          <c:y val="0.48401934400717039"/>
          <c:w val="0.11683537906948016"/>
          <c:h val="0.11187239554882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31065025977085E-2"/>
          <c:y val="6.4516467765392757E-2"/>
          <c:w val="0.86916086165865414"/>
          <c:h val="0.887101431774150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Universal!$AX$16:$AX$48</c:f>
              <c:numCache>
                <c:formatCode>0.0</c:formatCode>
                <c:ptCount val="33"/>
                <c:pt idx="0">
                  <c:v>1.6666666666666666E-4</c:v>
                </c:pt>
                <c:pt idx="1">
                  <c:v>2.3245334713960935</c:v>
                </c:pt>
                <c:pt idx="2">
                  <c:v>4.64890027612552</c:v>
                </c:pt>
                <c:pt idx="3">
                  <c:v>6.9732670808549475</c:v>
                </c:pt>
                <c:pt idx="4">
                  <c:v>9.2976338855843732</c:v>
                </c:pt>
                <c:pt idx="5">
                  <c:v>11.622000690313801</c:v>
                </c:pt>
                <c:pt idx="6">
                  <c:v>13.946367495043228</c:v>
                </c:pt>
                <c:pt idx="7">
                  <c:v>16.270734299772656</c:v>
                </c:pt>
                <c:pt idx="8">
                  <c:v>18.595101104502081</c:v>
                </c:pt>
                <c:pt idx="9">
                  <c:v>20.919467909231511</c:v>
                </c:pt>
                <c:pt idx="10">
                  <c:v>23.243834713960936</c:v>
                </c:pt>
                <c:pt idx="11">
                  <c:v>23.243837899010217</c:v>
                </c:pt>
                <c:pt idx="12">
                  <c:v>23.2438410840595</c:v>
                </c:pt>
                <c:pt idx="13">
                  <c:v>23.243844269108781</c:v>
                </c:pt>
                <c:pt idx="14">
                  <c:v>23.243847454158065</c:v>
                </c:pt>
                <c:pt idx="15">
                  <c:v>23.243850639207345</c:v>
                </c:pt>
                <c:pt idx="16">
                  <c:v>23.243853824256629</c:v>
                </c:pt>
                <c:pt idx="17">
                  <c:v>23.243857009305909</c:v>
                </c:pt>
                <c:pt idx="18">
                  <c:v>23.243860194355193</c:v>
                </c:pt>
                <c:pt idx="19">
                  <c:v>23.243863379404477</c:v>
                </c:pt>
                <c:pt idx="20">
                  <c:v>23.243866564453757</c:v>
                </c:pt>
                <c:pt idx="21">
                  <c:v>32.541333783371464</c:v>
                </c:pt>
                <c:pt idx="22">
                  <c:v>41.838801002289173</c:v>
                </c:pt>
                <c:pt idx="23">
                  <c:v>51.136268221206883</c:v>
                </c:pt>
                <c:pt idx="24">
                  <c:v>60.433735440124586</c:v>
                </c:pt>
                <c:pt idx="25">
                  <c:v>69.731202659042296</c:v>
                </c:pt>
                <c:pt idx="26">
                  <c:v>79.028669877959999</c:v>
                </c:pt>
                <c:pt idx="27">
                  <c:v>88.326137096877702</c:v>
                </c:pt>
                <c:pt idx="28">
                  <c:v>97.62360431579539</c:v>
                </c:pt>
                <c:pt idx="29">
                  <c:v>106.92107153471309</c:v>
                </c:pt>
                <c:pt idx="30">
                  <c:v>116.2185387536308</c:v>
                </c:pt>
                <c:pt idx="31">
                  <c:v>145.27317344203848</c:v>
                </c:pt>
                <c:pt idx="32">
                  <c:v>174.32780813044619</c:v>
                </c:pt>
              </c:numCache>
            </c:numRef>
          </c:xVal>
          <c:yVal>
            <c:numRef>
              <c:f>Universal!$BC$16:$BC$48</c:f>
              <c:numCache>
                <c:formatCode>0.00</c:formatCode>
                <c:ptCount val="33"/>
                <c:pt idx="0">
                  <c:v>0</c:v>
                </c:pt>
                <c:pt idx="1">
                  <c:v>0.86455293754252349</c:v>
                </c:pt>
                <c:pt idx="2">
                  <c:v>3.4579638043775907</c:v>
                </c:pt>
                <c:pt idx="3">
                  <c:v>7.7802326049496431</c:v>
                </c:pt>
                <c:pt idx="4">
                  <c:v>13.831359339258686</c:v>
                </c:pt>
                <c:pt idx="5">
                  <c:v>21.611344007304712</c:v>
                </c:pt>
                <c:pt idx="6">
                  <c:v>31.120186609087732</c:v>
                </c:pt>
                <c:pt idx="7">
                  <c:v>42.357887144607737</c:v>
                </c:pt>
                <c:pt idx="8">
                  <c:v>55.324445613864718</c:v>
                </c:pt>
                <c:pt idx="9">
                  <c:v>70.019862016858724</c:v>
                </c:pt>
                <c:pt idx="10">
                  <c:v>86.444136353589656</c:v>
                </c:pt>
                <c:pt idx="11">
                  <c:v>86.444136353589656</c:v>
                </c:pt>
                <c:pt idx="12">
                  <c:v>86.444136353589656</c:v>
                </c:pt>
                <c:pt idx="13">
                  <c:v>86.444136353589656</c:v>
                </c:pt>
                <c:pt idx="14">
                  <c:v>86.444136353589656</c:v>
                </c:pt>
                <c:pt idx="15">
                  <c:v>86.444136353589656</c:v>
                </c:pt>
                <c:pt idx="16">
                  <c:v>86.444136353589656</c:v>
                </c:pt>
                <c:pt idx="17">
                  <c:v>86.444136353589656</c:v>
                </c:pt>
                <c:pt idx="18">
                  <c:v>86.444136353589656</c:v>
                </c:pt>
                <c:pt idx="19">
                  <c:v>86.444136353589656</c:v>
                </c:pt>
                <c:pt idx="20">
                  <c:v>86.444136353589656</c:v>
                </c:pt>
                <c:pt idx="21">
                  <c:v>70.019862016858724</c:v>
                </c:pt>
                <c:pt idx="22">
                  <c:v>55.324445613864718</c:v>
                </c:pt>
                <c:pt idx="23">
                  <c:v>42.357887144607737</c:v>
                </c:pt>
                <c:pt idx="24">
                  <c:v>31.120186609087732</c:v>
                </c:pt>
                <c:pt idx="25">
                  <c:v>21.611344007304712</c:v>
                </c:pt>
                <c:pt idx="26">
                  <c:v>13.831359339258686</c:v>
                </c:pt>
                <c:pt idx="27">
                  <c:v>7.7802326049496431</c:v>
                </c:pt>
                <c:pt idx="28">
                  <c:v>3.4579638043775907</c:v>
                </c:pt>
                <c:pt idx="29">
                  <c:v>0.86455293754252349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EF-4CFC-A03F-152CE9BB9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16296"/>
        <c:axId val="164019824"/>
      </c:scatterChart>
      <c:valAx>
        <c:axId val="164016296"/>
        <c:scaling>
          <c:orientation val="minMax"/>
          <c:max val="340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64019824"/>
        <c:crosses val="autoZero"/>
        <c:crossBetween val="midCat"/>
        <c:majorUnit val="20"/>
        <c:minorUnit val="5"/>
      </c:valAx>
      <c:valAx>
        <c:axId val="16401982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401629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5</xdr:row>
      <xdr:rowOff>0</xdr:rowOff>
    </xdr:from>
    <xdr:to>
      <xdr:col>27</xdr:col>
      <xdr:colOff>381000</xdr:colOff>
      <xdr:row>20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171450</xdr:colOff>
      <xdr:row>20</xdr:row>
      <xdr:rowOff>85725</xdr:rowOff>
    </xdr:from>
    <xdr:to>
      <xdr:col>27</xdr:col>
      <xdr:colOff>381000</xdr:colOff>
      <xdr:row>35</xdr:row>
      <xdr:rowOff>9525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171450</xdr:colOff>
      <xdr:row>35</xdr:row>
      <xdr:rowOff>66675</xdr:rowOff>
    </xdr:from>
    <xdr:to>
      <xdr:col>27</xdr:col>
      <xdr:colOff>371475</xdr:colOff>
      <xdr:row>50</xdr:row>
      <xdr:rowOff>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200025</xdr:colOff>
      <xdr:row>51</xdr:row>
      <xdr:rowOff>0</xdr:rowOff>
    </xdr:from>
    <xdr:to>
      <xdr:col>27</xdr:col>
      <xdr:colOff>381000</xdr:colOff>
      <xdr:row>66</xdr:row>
      <xdr:rowOff>171450</xdr:rowOff>
    </xdr:to>
    <xdr:graphicFrame macro="">
      <xdr:nvGraphicFramePr>
        <xdr:cNvPr id="1033" name="Char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381000</xdr:colOff>
      <xdr:row>3</xdr:row>
      <xdr:rowOff>47625</xdr:rowOff>
    </xdr:from>
    <xdr:to>
      <xdr:col>13</xdr:col>
      <xdr:colOff>180975</xdr:colOff>
      <xdr:row>5</xdr:row>
      <xdr:rowOff>66675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666750"/>
          <a:ext cx="51435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76200</xdr:colOff>
      <xdr:row>20</xdr:row>
      <xdr:rowOff>171450</xdr:rowOff>
    </xdr:to>
    <xdr:graphicFrame macro="">
      <xdr:nvGraphicFramePr>
        <xdr:cNvPr id="1191" name="Chart 16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01"/>
  <sheetViews>
    <sheetView tabSelected="1" showOutlineSymbols="0" view="pageBreakPreview" zoomScale="75" zoomScaleNormal="75" zoomScaleSheetLayoutView="75" workbookViewId="0">
      <selection activeCell="N12" sqref="N12"/>
    </sheetView>
  </sheetViews>
  <sheetFormatPr defaultColWidth="9.5703125" defaultRowHeight="12.75"/>
  <cols>
    <col min="1" max="1" width="12.28515625" style="1" customWidth="1"/>
    <col min="2" max="2" width="12.7109375" style="1" customWidth="1"/>
    <col min="3" max="3" width="1.5703125" style="1" customWidth="1"/>
    <col min="4" max="6" width="9.5703125" style="1" customWidth="1"/>
    <col min="7" max="7" width="17.85546875" style="1" customWidth="1"/>
    <col min="8" max="8" width="9.140625" style="1" customWidth="1"/>
    <col min="9" max="9" width="5.5703125" style="1" customWidth="1"/>
    <col min="10" max="10" width="23.5703125" style="1" customWidth="1"/>
    <col min="11" max="11" width="11.140625" style="1" customWidth="1"/>
    <col min="12" max="12" width="10.5703125" style="1" customWidth="1"/>
    <col min="13" max="13" width="10.7109375" style="1" customWidth="1"/>
    <col min="14" max="14" width="8.140625" style="1" customWidth="1"/>
    <col min="15" max="15" width="7.85546875" style="1" customWidth="1"/>
    <col min="16" max="27" width="12.7109375" style="1" customWidth="1"/>
    <col min="28" max="37" width="9.5703125" style="1" customWidth="1"/>
    <col min="38" max="38" width="11.7109375" style="1" customWidth="1"/>
    <col min="39" max="45" width="9.5703125" style="1" customWidth="1"/>
    <col min="46" max="46" width="18" style="1" customWidth="1"/>
    <col min="47" max="52" width="9.5703125" style="1" customWidth="1"/>
    <col min="53" max="53" width="11.85546875" style="1" customWidth="1"/>
    <col min="54" max="16384" width="9.5703125" style="1"/>
  </cols>
  <sheetData>
    <row r="1" spans="1:57" ht="15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57" s="45" customFormat="1" ht="18.75" customHeight="1" thickBot="1">
      <c r="A2" s="44" t="s">
        <v>72</v>
      </c>
      <c r="B2" s="44"/>
      <c r="D2" s="131" t="s">
        <v>330</v>
      </c>
      <c r="E2"/>
      <c r="F2" s="131" t="s">
        <v>196</v>
      </c>
      <c r="G2" s="113"/>
      <c r="H2" s="113"/>
      <c r="I2" s="114"/>
      <c r="J2"/>
      <c r="K2"/>
      <c r="L2"/>
      <c r="M2" s="159" t="s">
        <v>329</v>
      </c>
      <c r="N2" s="160"/>
      <c r="O2" s="161"/>
      <c r="Q2" s="46"/>
      <c r="U2" s="46"/>
      <c r="AA2" s="15" t="s">
        <v>149</v>
      </c>
      <c r="AB2" s="21"/>
      <c r="AC2" s="21"/>
      <c r="AD2" s="21"/>
      <c r="AN2" s="21" t="s">
        <v>148</v>
      </c>
      <c r="AO2" s="21"/>
      <c r="AP2" s="21"/>
      <c r="AQ2" s="21"/>
      <c r="AR2" s="21"/>
      <c r="AS2"/>
      <c r="AT2"/>
      <c r="AU2"/>
      <c r="AV2"/>
      <c r="AW2"/>
      <c r="AX2"/>
      <c r="AY2"/>
      <c r="AZ2"/>
      <c r="BA2"/>
      <c r="BB2"/>
      <c r="BC2"/>
      <c r="BD2" s="21" t="s">
        <v>147</v>
      </c>
      <c r="BE2" s="21"/>
    </row>
    <row r="3" spans="1:57" ht="15" customHeight="1" thickBot="1">
      <c r="A3" s="47" t="s">
        <v>208</v>
      </c>
      <c r="B3" s="115">
        <v>1001</v>
      </c>
      <c r="H3" s="2"/>
      <c r="I3" s="3"/>
      <c r="J3" s="3"/>
      <c r="K3" s="3"/>
      <c r="L3" s="2"/>
      <c r="M3" s="7"/>
      <c r="N3" s="7"/>
      <c r="O3" s="7"/>
      <c r="P3" s="4"/>
      <c r="Q3" s="5"/>
      <c r="U3" s="6"/>
      <c r="AB3" s="21"/>
      <c r="AC3" s="21"/>
      <c r="AD3" s="21"/>
      <c r="AE3" s="21"/>
      <c r="AF3" s="19"/>
      <c r="AG3" s="19"/>
      <c r="AH3" s="19"/>
      <c r="AI3" s="19"/>
      <c r="AJ3" s="21"/>
      <c r="AK3" s="21"/>
      <c r="AL3" s="21"/>
      <c r="AM3" s="21"/>
      <c r="AN3" s="21"/>
      <c r="AO3" s="21"/>
      <c r="AP3" s="21"/>
      <c r="AQ3" s="21"/>
      <c r="AR3" s="21"/>
      <c r="AS3"/>
    </row>
    <row r="4" spans="1:57" s="16" customFormat="1" ht="24.95" customHeight="1" thickBot="1">
      <c r="A4" s="169" t="s">
        <v>73</v>
      </c>
      <c r="B4" s="170"/>
      <c r="C4"/>
      <c r="D4" s="171" t="s">
        <v>259</v>
      </c>
      <c r="E4" s="172"/>
      <c r="F4" s="172"/>
      <c r="G4" s="172"/>
      <c r="H4" s="172"/>
      <c r="I4" s="172"/>
      <c r="J4" s="172"/>
      <c r="K4" s="172"/>
      <c r="L4" s="173"/>
      <c r="M4" s="17"/>
      <c r="N4" s="17"/>
      <c r="O4" s="17"/>
      <c r="S4" s="162" t="s">
        <v>210</v>
      </c>
      <c r="T4" s="163"/>
      <c r="U4" s="163"/>
      <c r="V4" s="163"/>
      <c r="W4" s="163"/>
      <c r="X4" s="164"/>
      <c r="AB4" s="21"/>
      <c r="AC4" s="21"/>
      <c r="AD4" s="21"/>
      <c r="AG4" s="162" t="s">
        <v>211</v>
      </c>
      <c r="AH4" s="163"/>
      <c r="AI4" s="163"/>
      <c r="AJ4" s="163"/>
      <c r="AK4" s="163"/>
      <c r="AL4" s="164"/>
      <c r="AP4" s="21"/>
      <c r="AQ4" s="21"/>
      <c r="AR4" s="21"/>
      <c r="AS4"/>
      <c r="AT4"/>
      <c r="AU4"/>
      <c r="AW4" s="162" t="s">
        <v>211</v>
      </c>
      <c r="AX4" s="163"/>
      <c r="AY4" s="163"/>
      <c r="AZ4" s="163"/>
      <c r="BA4" s="163"/>
      <c r="BB4" s="164"/>
      <c r="BC4"/>
      <c r="BD4" s="19"/>
      <c r="BE4" s="21"/>
    </row>
    <row r="5" spans="1:57" ht="15" customHeight="1" thickBot="1">
      <c r="A5" s="48" t="s">
        <v>71</v>
      </c>
      <c r="B5" s="101" t="s">
        <v>261</v>
      </c>
      <c r="H5" s="9"/>
      <c r="I5" s="10"/>
      <c r="J5" s="10"/>
      <c r="K5" s="10"/>
      <c r="L5" s="9"/>
      <c r="M5" s="14"/>
      <c r="N5" s="14"/>
      <c r="O5" s="14"/>
      <c r="P5" s="9"/>
      <c r="Q5" s="12"/>
      <c r="U5" s="13"/>
      <c r="AB5" s="21" t="s">
        <v>21</v>
      </c>
      <c r="AC5" s="21"/>
      <c r="AD5" s="21"/>
      <c r="AP5" s="21"/>
      <c r="AQ5" s="21"/>
      <c r="AR5" s="21"/>
      <c r="AS5" s="19"/>
      <c r="AT5"/>
      <c r="AU5"/>
      <c r="AV5"/>
      <c r="AW5"/>
      <c r="AX5"/>
      <c r="AY5"/>
      <c r="AZ5"/>
      <c r="BA5"/>
      <c r="BB5"/>
      <c r="BC5"/>
      <c r="BD5" s="21"/>
      <c r="BE5" s="21"/>
    </row>
    <row r="6" spans="1:57" s="15" customFormat="1" ht="21" thickBot="1">
      <c r="A6" s="49" t="s">
        <v>74</v>
      </c>
      <c r="B6" s="50"/>
      <c r="C6" s="68"/>
      <c r="D6" s="174" t="s">
        <v>260</v>
      </c>
      <c r="E6" s="175"/>
      <c r="F6" s="175"/>
      <c r="G6" s="175"/>
      <c r="H6" s="175"/>
      <c r="I6" s="175"/>
      <c r="J6" s="175"/>
      <c r="K6" s="175"/>
      <c r="L6" s="176"/>
      <c r="M6" s="165" t="s">
        <v>75</v>
      </c>
      <c r="N6" s="165"/>
      <c r="O6" s="165"/>
      <c r="S6" s="1"/>
      <c r="U6" s="51"/>
      <c r="AB6" s="21"/>
      <c r="AC6" s="21"/>
      <c r="AD6" s="21"/>
      <c r="AP6" s="21"/>
      <c r="AQ6" s="21"/>
      <c r="AR6" s="21"/>
      <c r="AS6" s="19"/>
    </row>
    <row r="7" spans="1:57" s="15" customFormat="1" ht="21" customHeight="1" thickBot="1">
      <c r="A7" s="8"/>
      <c r="B7" s="8"/>
      <c r="H7" s="9"/>
      <c r="I7" s="10"/>
      <c r="J7" s="10"/>
      <c r="K7" s="10"/>
      <c r="L7" s="9"/>
      <c r="M7" s="11"/>
      <c r="N7" s="11"/>
      <c r="O7" s="9"/>
      <c r="P7" s="9"/>
      <c r="Q7" s="12"/>
      <c r="R7" s="13"/>
      <c r="S7" s="14"/>
      <c r="T7" s="14"/>
      <c r="AB7" s="21"/>
      <c r="AC7" s="21"/>
      <c r="AD7" s="21"/>
      <c r="AE7" s="21" t="s">
        <v>20</v>
      </c>
      <c r="AF7" s="19"/>
      <c r="AG7" s="19"/>
      <c r="AH7" s="19"/>
      <c r="AI7" s="1"/>
      <c r="AJ7" s="1"/>
      <c r="AK7" s="1"/>
      <c r="AL7" s="1"/>
      <c r="AM7" s="1"/>
      <c r="AN7" s="1"/>
      <c r="AO7" s="1"/>
      <c r="AP7" s="21"/>
      <c r="AQ7" s="21"/>
      <c r="AR7" s="21"/>
      <c r="AS7" s="19"/>
    </row>
    <row r="8" spans="1:57" s="15" customFormat="1" ht="21" customHeight="1" thickBot="1">
      <c r="A8" s="49" t="s">
        <v>76</v>
      </c>
      <c r="B8" s="14"/>
      <c r="D8" s="177" t="s">
        <v>328</v>
      </c>
      <c r="E8" s="177"/>
      <c r="F8" s="177"/>
      <c r="G8" s="177"/>
      <c r="H8" s="177"/>
      <c r="I8" s="177"/>
      <c r="J8" s="177"/>
      <c r="L8" s="69" t="s">
        <v>125</v>
      </c>
      <c r="M8" s="167" t="s">
        <v>332</v>
      </c>
      <c r="N8" s="168"/>
      <c r="O8"/>
      <c r="P8"/>
      <c r="AB8" s="21"/>
      <c r="AC8" s="21"/>
      <c r="AD8" s="21"/>
      <c r="AE8" s="80" t="s">
        <v>37</v>
      </c>
      <c r="AF8" s="82"/>
      <c r="AG8" s="21" t="s">
        <v>145</v>
      </c>
      <c r="AH8" s="19"/>
      <c r="AI8" s="19"/>
      <c r="AJ8"/>
      <c r="AK8" s="21"/>
      <c r="AL8" s="21"/>
      <c r="AM8" s="21"/>
      <c r="AN8" s="21"/>
      <c r="AO8" s="21"/>
      <c r="AP8" s="21"/>
      <c r="AQ8" s="21"/>
      <c r="AR8" s="21"/>
      <c r="AS8" s="19"/>
      <c r="AT8" s="21"/>
      <c r="AU8" s="78" t="s">
        <v>48</v>
      </c>
      <c r="AV8" s="78" t="s">
        <v>49</v>
      </c>
      <c r="AW8" s="78" t="s">
        <v>49</v>
      </c>
      <c r="AX8" s="78" t="s">
        <v>49</v>
      </c>
      <c r="AY8" s="78" t="s">
        <v>50</v>
      </c>
      <c r="AZ8" s="78" t="s">
        <v>50</v>
      </c>
      <c r="BA8" s="78" t="s">
        <v>50</v>
      </c>
      <c r="BB8" s="78" t="s">
        <v>52</v>
      </c>
      <c r="BC8" s="78" t="s">
        <v>51</v>
      </c>
      <c r="BD8" s="78" t="s">
        <v>53</v>
      </c>
      <c r="BE8" s="78" t="s">
        <v>96</v>
      </c>
    </row>
    <row r="9" spans="1:57" s="15" customFormat="1" ht="21" customHeight="1">
      <c r="AB9" s="21"/>
      <c r="AC9" s="21"/>
      <c r="AD9" s="21"/>
      <c r="AE9" s="21" t="s">
        <v>168</v>
      </c>
      <c r="AF9" s="19"/>
      <c r="AG9" s="19"/>
      <c r="AH9" s="19"/>
      <c r="AI9" s="19"/>
      <c r="AJ9" s="21" t="s">
        <v>162</v>
      </c>
      <c r="AK9" s="21" t="s">
        <v>1</v>
      </c>
      <c r="AL9" s="96">
        <f>J22</f>
        <v>150</v>
      </c>
      <c r="AM9" s="21" t="s">
        <v>126</v>
      </c>
      <c r="AN9" s="25">
        <f>AL9/60</f>
        <v>2.5</v>
      </c>
      <c r="AO9" s="21" t="s">
        <v>22</v>
      </c>
      <c r="AP9" s="21"/>
      <c r="AQ9" s="21"/>
      <c r="AR9" s="21"/>
      <c r="AS9" s="19"/>
      <c r="AT9" s="21"/>
      <c r="AU9" s="78" t="s">
        <v>143</v>
      </c>
      <c r="AV9" s="78" t="s">
        <v>142</v>
      </c>
      <c r="AW9" s="78"/>
      <c r="AX9" s="78"/>
      <c r="AY9" s="78" t="s">
        <v>52</v>
      </c>
      <c r="AZ9" s="78" t="s">
        <v>52</v>
      </c>
      <c r="BA9" s="78" t="s">
        <v>51</v>
      </c>
      <c r="BB9" s="78" t="s">
        <v>54</v>
      </c>
      <c r="BC9" s="78" t="s">
        <v>54</v>
      </c>
      <c r="BD9" s="78" t="s">
        <v>55</v>
      </c>
      <c r="BE9" s="78" t="s">
        <v>55</v>
      </c>
    </row>
    <row r="10" spans="1:57" s="15" customFormat="1" ht="21" customHeight="1">
      <c r="A10" s="15" t="s">
        <v>216</v>
      </c>
      <c r="B10" s="134"/>
      <c r="D10" s="178" t="s">
        <v>331</v>
      </c>
      <c r="E10" s="178"/>
      <c r="F10" s="178"/>
      <c r="G10" s="178"/>
      <c r="H10" s="178"/>
      <c r="I10" s="178"/>
      <c r="J10" s="178"/>
      <c r="AB10" s="21"/>
      <c r="AC10" s="21"/>
      <c r="AD10" s="21"/>
      <c r="AE10" s="21" t="s">
        <v>23</v>
      </c>
      <c r="AF10" s="19"/>
      <c r="AG10" s="19"/>
      <c r="AH10" s="19"/>
      <c r="AI10" s="19"/>
      <c r="AJ10" s="21"/>
      <c r="AK10" s="21" t="s">
        <v>1</v>
      </c>
      <c r="AL10" s="23">
        <f>(AL12*3*AL9*AL9)^0.3333333333</f>
        <v>1394.6200828376561</v>
      </c>
      <c r="AM10" s="21" t="s">
        <v>126</v>
      </c>
      <c r="AN10" s="25">
        <f>AL10/60</f>
        <v>23.243668047294268</v>
      </c>
      <c r="AO10" s="21" t="s">
        <v>22</v>
      </c>
      <c r="AP10" s="21"/>
      <c r="AQ10" s="21"/>
      <c r="AR10" s="21"/>
      <c r="AS10" s="19"/>
      <c r="AT10" s="21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</row>
    <row r="11" spans="1:57" s="15" customFormat="1" ht="21" customHeight="1">
      <c r="AB11" s="21"/>
      <c r="AC11" s="21"/>
      <c r="AD11" s="21"/>
      <c r="AE11" s="21" t="s">
        <v>24</v>
      </c>
      <c r="AF11" s="19"/>
      <c r="AG11" s="19"/>
      <c r="AH11" s="19"/>
      <c r="AI11" s="19"/>
      <c r="AJ11" s="21"/>
      <c r="AK11" s="21" t="s">
        <v>1</v>
      </c>
      <c r="AL11" s="24">
        <f>(AL10/AL9)^2</f>
        <v>86.44289668684938</v>
      </c>
      <c r="AM11" s="21" t="s">
        <v>19</v>
      </c>
      <c r="AN11" s="21"/>
      <c r="AO11" s="21"/>
      <c r="AP11" s="21"/>
      <c r="AQ11" s="21"/>
      <c r="AR11" s="21"/>
      <c r="AS11" s="19"/>
      <c r="AT11" s="21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</row>
    <row r="12" spans="1:57" s="15" customFormat="1" ht="21" customHeight="1">
      <c r="B12" s="34" t="s">
        <v>100</v>
      </c>
      <c r="L12" s="67"/>
      <c r="M12" s="67"/>
      <c r="N12" s="67"/>
      <c r="AB12" s="21"/>
      <c r="AC12" s="21"/>
      <c r="AD12" s="21"/>
      <c r="AE12" s="21" t="s">
        <v>25</v>
      </c>
      <c r="AF12" s="19"/>
      <c r="AG12" s="19"/>
      <c r="AH12" s="19"/>
      <c r="AI12" s="19"/>
      <c r="AJ12" s="21"/>
      <c r="AK12" s="21" t="s">
        <v>1</v>
      </c>
      <c r="AL12" s="23">
        <f>J26/(1+AL18/AL9)</f>
        <v>40185</v>
      </c>
      <c r="AM12" s="21" t="s">
        <v>6</v>
      </c>
      <c r="AN12" s="21"/>
      <c r="AO12" s="21"/>
      <c r="AP12" s="21"/>
      <c r="AQ12" s="21"/>
      <c r="AR12" s="21"/>
      <c r="AS12" s="19"/>
      <c r="AT12" s="21"/>
      <c r="AU12" s="78"/>
      <c r="AV12" s="78"/>
      <c r="AW12" s="78"/>
      <c r="AX12" s="78"/>
      <c r="AY12" s="78" t="s">
        <v>56</v>
      </c>
      <c r="AZ12" s="78" t="s">
        <v>56</v>
      </c>
      <c r="BA12" s="78" t="s">
        <v>56</v>
      </c>
      <c r="BB12" s="78" t="s">
        <v>57</v>
      </c>
      <c r="BC12" s="78" t="s">
        <v>57</v>
      </c>
      <c r="BD12" s="78"/>
      <c r="BE12" s="78"/>
    </row>
    <row r="13" spans="1:57" s="15" customFormat="1" ht="21" customHeight="1">
      <c r="AB13" s="21"/>
      <c r="AC13" s="21"/>
      <c r="AD13" s="21"/>
      <c r="AE13" s="21" t="s">
        <v>26</v>
      </c>
      <c r="AF13" s="19"/>
      <c r="AG13" s="19"/>
      <c r="AH13" s="19"/>
      <c r="AI13" s="19"/>
      <c r="AJ13" s="21"/>
      <c r="AK13" s="21" t="s">
        <v>1</v>
      </c>
      <c r="AL13" s="23">
        <f>AL12/J15</f>
        <v>2009.25</v>
      </c>
      <c r="AM13" s="21" t="s">
        <v>144</v>
      </c>
      <c r="AN13" s="25">
        <f>AL13/AL26*100</f>
        <v>20</v>
      </c>
      <c r="AO13" s="21" t="s">
        <v>63</v>
      </c>
      <c r="AP13" s="21"/>
      <c r="AQ13" s="21"/>
      <c r="AR13" s="21"/>
      <c r="AS13" s="19"/>
      <c r="AT13" s="21"/>
      <c r="AU13" s="78"/>
      <c r="AV13" s="78" t="s">
        <v>141</v>
      </c>
      <c r="AW13" s="78" t="s">
        <v>58</v>
      </c>
      <c r="AX13" s="78" t="s">
        <v>59</v>
      </c>
      <c r="AY13" s="78" t="s">
        <v>61</v>
      </c>
      <c r="AZ13" s="78"/>
      <c r="BA13" s="78" t="s">
        <v>5</v>
      </c>
      <c r="BB13" s="78" t="s">
        <v>62</v>
      </c>
      <c r="BC13" s="78" t="s">
        <v>60</v>
      </c>
      <c r="BD13" s="78"/>
      <c r="BE13" s="78"/>
    </row>
    <row r="14" spans="1:57" s="15" customFormat="1" ht="21" customHeight="1">
      <c r="D14" s="15" t="s">
        <v>0</v>
      </c>
      <c r="I14" s="15" t="s">
        <v>1</v>
      </c>
      <c r="J14" s="166" t="s">
        <v>327</v>
      </c>
      <c r="K14" s="166"/>
      <c r="L14" s="166"/>
      <c r="AB14" s="21"/>
      <c r="AC14" s="21"/>
      <c r="AD14" s="21"/>
      <c r="AE14" s="21" t="s">
        <v>27</v>
      </c>
      <c r="AF14" s="19"/>
      <c r="AG14" s="19"/>
      <c r="AH14" s="19"/>
      <c r="AI14" s="19"/>
      <c r="AJ14" s="21"/>
      <c r="AK14" s="21" t="s">
        <v>1</v>
      </c>
      <c r="AL14" s="25">
        <f>AL10/10</f>
        <v>139.46200828376561</v>
      </c>
      <c r="AM14" s="21" t="s">
        <v>126</v>
      </c>
      <c r="AN14" s="25">
        <f>AL14/60</f>
        <v>2.324366804729427</v>
      </c>
      <c r="AO14" s="21" t="s">
        <v>22</v>
      </c>
      <c r="AP14" s="21"/>
      <c r="AQ14" s="21"/>
      <c r="AR14" s="21"/>
      <c r="AS14" s="19"/>
      <c r="AT14" s="21"/>
      <c r="AU14" s="74"/>
      <c r="AV14" s="74" t="s">
        <v>40</v>
      </c>
      <c r="AW14" s="74" t="s">
        <v>40</v>
      </c>
      <c r="AX14" s="74" t="s">
        <v>22</v>
      </c>
      <c r="AY14" s="74" t="s">
        <v>8</v>
      </c>
      <c r="AZ14" s="74" t="s">
        <v>63</v>
      </c>
      <c r="BA14" s="74" t="s">
        <v>6</v>
      </c>
      <c r="BB14" s="74" t="s">
        <v>64</v>
      </c>
      <c r="BC14" s="74" t="s">
        <v>19</v>
      </c>
      <c r="BD14" s="74" t="s">
        <v>65</v>
      </c>
      <c r="BE14" s="74" t="s">
        <v>65</v>
      </c>
    </row>
    <row r="15" spans="1:57" s="15" customFormat="1" ht="21" customHeight="1">
      <c r="D15" s="15" t="s">
        <v>124</v>
      </c>
      <c r="H15" s="15" t="s">
        <v>2</v>
      </c>
      <c r="I15" s="15" t="s">
        <v>1</v>
      </c>
      <c r="J15" s="107">
        <v>20</v>
      </c>
      <c r="K15" s="15" t="s">
        <v>3</v>
      </c>
      <c r="AB15" s="21"/>
      <c r="AC15" s="21"/>
      <c r="AD15" s="21"/>
      <c r="AP15" s="21"/>
      <c r="AQ15" s="21"/>
      <c r="AR15" s="21"/>
      <c r="AS15" s="19"/>
      <c r="AT15" s="120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</row>
    <row r="16" spans="1:57" s="15" customFormat="1" ht="21" customHeight="1">
      <c r="D16" s="15" t="s">
        <v>84</v>
      </c>
      <c r="H16" s="15" t="s">
        <v>86</v>
      </c>
      <c r="I16" s="52" t="s">
        <v>1</v>
      </c>
      <c r="J16" s="108">
        <v>570</v>
      </c>
      <c r="K16" s="15" t="s">
        <v>85</v>
      </c>
      <c r="AB16" s="21" t="s">
        <v>21</v>
      </c>
      <c r="AC16" s="21"/>
      <c r="AD16" s="21"/>
      <c r="AE16" s="21"/>
      <c r="AF16" s="19"/>
      <c r="AG16" s="19"/>
      <c r="AH16" s="19"/>
      <c r="AI16" s="19"/>
      <c r="AJ16" s="21"/>
      <c r="AK16" s="21"/>
      <c r="AL16" s="21"/>
      <c r="AM16" s="21"/>
      <c r="AN16" s="21"/>
      <c r="AO16" s="21"/>
      <c r="AP16" s="21"/>
      <c r="AQ16" s="21"/>
      <c r="AR16" s="21"/>
      <c r="AS16" s="19"/>
      <c r="AT16" s="21" t="s">
        <v>213</v>
      </c>
      <c r="AU16" s="74">
        <v>0</v>
      </c>
      <c r="AV16" s="75">
        <v>0.01</v>
      </c>
      <c r="AW16" s="75">
        <v>0.01</v>
      </c>
      <c r="AX16" s="76">
        <f t="shared" ref="AX16:AX46" si="0">$AW16/60</f>
        <v>1.6666666666666666E-4</v>
      </c>
      <c r="AY16" s="75">
        <v>0</v>
      </c>
      <c r="AZ16" s="75">
        <f t="shared" ref="AZ16:AZ48" si="1">AY16/$AY$46*100</f>
        <v>0</v>
      </c>
      <c r="BA16" s="75">
        <v>0</v>
      </c>
      <c r="BB16" s="77">
        <v>0</v>
      </c>
      <c r="BC16" s="77">
        <v>0</v>
      </c>
      <c r="BD16" s="75">
        <f t="shared" ref="BD16:BD48" si="2">20+$J$52*EXP((LN(AX16)-LN($J$53))^2/-$J$54)</f>
        <v>20</v>
      </c>
      <c r="BE16" s="75">
        <f t="shared" ref="BE16:BE48" si="3">345*LOG10(8*AX16+1)+20</f>
        <v>20.199642396301588</v>
      </c>
    </row>
    <row r="17" spans="1:57" s="15" customFormat="1" ht="21" customHeight="1">
      <c r="D17" s="15" t="s">
        <v>77</v>
      </c>
      <c r="H17" s="15" t="s">
        <v>79</v>
      </c>
      <c r="I17" s="52" t="s">
        <v>1</v>
      </c>
      <c r="J17" s="109">
        <v>7.5</v>
      </c>
      <c r="K17" s="15" t="s">
        <v>11</v>
      </c>
      <c r="AB17" s="21"/>
      <c r="AC17" s="21"/>
      <c r="AD17" s="21"/>
      <c r="AE17" s="80" t="s">
        <v>45</v>
      </c>
      <c r="AF17" s="19"/>
      <c r="AG17" s="21" t="s">
        <v>146</v>
      </c>
      <c r="AH17" s="19"/>
      <c r="AI17" s="19"/>
      <c r="AJ17" s="21"/>
      <c r="AK17" s="21"/>
      <c r="AL17" s="21"/>
      <c r="AM17" s="21"/>
      <c r="AN17" s="21"/>
      <c r="AO17" s="21"/>
      <c r="AP17" s="21"/>
      <c r="AQ17" s="21"/>
      <c r="AR17" s="21"/>
      <c r="AS17" s="19"/>
      <c r="AT17" s="21"/>
      <c r="AU17" s="74">
        <v>1</v>
      </c>
      <c r="AV17" s="76">
        <f t="shared" ref="AV17:AV26" si="4">$AL$42</f>
        <v>139.46200828376561</v>
      </c>
      <c r="AW17" s="75">
        <f t="shared" ref="AW17:AW26" si="5">AW16+$AL$42</f>
        <v>139.4720082837656</v>
      </c>
      <c r="AX17" s="76">
        <f t="shared" si="0"/>
        <v>2.3245334713960935</v>
      </c>
      <c r="AY17" s="75">
        <f t="shared" ref="AY17:AY28" si="6">AY16+(BB17+BB16)/2*(AW17-AW16)</f>
        <v>3.0143072234327324</v>
      </c>
      <c r="AZ17" s="75">
        <f t="shared" si="1"/>
        <v>2.9854363827676714E-2</v>
      </c>
      <c r="BA17" s="75">
        <f t="shared" ref="BA17:BA28" si="7">$BA16+($BC17+$BC16)/2*($AW17-$AW16)</f>
        <v>60.286144468654655</v>
      </c>
      <c r="BB17" s="77">
        <f t="shared" ref="BB17:BB48" si="8">BC17/$J$15</f>
        <v>4.3227646877126172E-2</v>
      </c>
      <c r="BC17" s="77">
        <f t="shared" ref="BC17:BC26" si="9">(AW17/$J$22)^2</f>
        <v>0.86455293754252349</v>
      </c>
      <c r="BD17" s="75">
        <f t="shared" si="2"/>
        <v>20.448033154075993</v>
      </c>
      <c r="BE17" s="75">
        <f t="shared" si="3"/>
        <v>465.79981099287807</v>
      </c>
    </row>
    <row r="18" spans="1:57" s="15" customFormat="1" ht="21" customHeight="1">
      <c r="D18" s="15" t="s">
        <v>78</v>
      </c>
      <c r="H18" s="15" t="s">
        <v>80</v>
      </c>
      <c r="I18" s="52" t="s">
        <v>1</v>
      </c>
      <c r="J18" s="109">
        <v>47</v>
      </c>
      <c r="K18" s="15" t="s">
        <v>11</v>
      </c>
      <c r="AB18" s="21"/>
      <c r="AC18" s="21"/>
      <c r="AD18" s="21"/>
      <c r="AE18" s="21" t="s">
        <v>169</v>
      </c>
      <c r="AF18" s="19"/>
      <c r="AG18" s="19"/>
      <c r="AH18" s="19"/>
      <c r="AI18" s="19"/>
      <c r="AJ18" s="21" t="s">
        <v>163</v>
      </c>
      <c r="AK18" s="21" t="s">
        <v>1</v>
      </c>
      <c r="AL18" s="96">
        <f>J23</f>
        <v>600</v>
      </c>
      <c r="AM18" s="21" t="s">
        <v>126</v>
      </c>
      <c r="AN18" s="25">
        <f>AL18/60</f>
        <v>10</v>
      </c>
      <c r="AO18" s="21" t="s">
        <v>22</v>
      </c>
      <c r="AP18" s="21"/>
      <c r="AQ18" s="21"/>
      <c r="AR18" s="21"/>
      <c r="AS18" s="19"/>
      <c r="AT18" s="21"/>
      <c r="AU18" s="74">
        <v>2</v>
      </c>
      <c r="AV18" s="76">
        <f t="shared" si="4"/>
        <v>139.46200828376561</v>
      </c>
      <c r="AW18" s="75">
        <f t="shared" si="5"/>
        <v>278.93401656753122</v>
      </c>
      <c r="AX18" s="76">
        <f t="shared" si="0"/>
        <v>4.64890027612552</v>
      </c>
      <c r="AY18" s="75">
        <f t="shared" si="6"/>
        <v>18.084978865142194</v>
      </c>
      <c r="AZ18" s="75">
        <f t="shared" si="1"/>
        <v>0.17911762101042111</v>
      </c>
      <c r="BA18" s="75">
        <f t="shared" si="7"/>
        <v>361.69957730284386</v>
      </c>
      <c r="BB18" s="77">
        <f t="shared" si="8"/>
        <v>0.17289819021887953</v>
      </c>
      <c r="BC18" s="77">
        <f t="shared" si="9"/>
        <v>3.4579638043775907</v>
      </c>
      <c r="BD18" s="75">
        <f t="shared" si="2"/>
        <v>41.553390403566766</v>
      </c>
      <c r="BE18" s="75">
        <f t="shared" si="3"/>
        <v>565.77734871535881</v>
      </c>
    </row>
    <row r="19" spans="1:57" s="15" customFormat="1" ht="21" customHeight="1">
      <c r="D19" s="15" t="s">
        <v>164</v>
      </c>
      <c r="H19" s="15" t="s">
        <v>165</v>
      </c>
      <c r="I19" s="52" t="s">
        <v>1</v>
      </c>
      <c r="J19" s="109">
        <v>3</v>
      </c>
      <c r="K19" s="15" t="s">
        <v>11</v>
      </c>
      <c r="AB19" s="21"/>
      <c r="AC19" s="21"/>
      <c r="AD19" s="21"/>
      <c r="AE19" s="21" t="s">
        <v>29</v>
      </c>
      <c r="AF19" s="19"/>
      <c r="AG19" s="19"/>
      <c r="AH19" s="19"/>
      <c r="AJ19" s="21"/>
      <c r="AK19" s="21" t="s">
        <v>1</v>
      </c>
      <c r="AL19" s="23">
        <f>(AL21*3*AL18*AL18)^0.333333333</f>
        <v>5578.480287265942</v>
      </c>
      <c r="AM19" s="21" t="s">
        <v>126</v>
      </c>
      <c r="AN19" s="25">
        <f>AL19/60</f>
        <v>92.974671454432368</v>
      </c>
      <c r="AO19" s="21" t="s">
        <v>22</v>
      </c>
      <c r="AP19" s="21"/>
      <c r="AQ19" s="21"/>
      <c r="AR19" s="21"/>
      <c r="AS19" s="19"/>
      <c r="AT19" s="21"/>
      <c r="AU19" s="74">
        <v>3</v>
      </c>
      <c r="AV19" s="76">
        <f t="shared" si="4"/>
        <v>139.46200828376561</v>
      </c>
      <c r="AW19" s="75">
        <f t="shared" si="5"/>
        <v>418.39602485129683</v>
      </c>
      <c r="AX19" s="76">
        <f t="shared" si="0"/>
        <v>6.9732670808549475</v>
      </c>
      <c r="AY19" s="75">
        <f t="shared" si="6"/>
        <v>57.267514883446694</v>
      </c>
      <c r="AZ19" s="75">
        <f t="shared" si="1"/>
        <v>0.56719010310113538</v>
      </c>
      <c r="BA19" s="75">
        <f t="shared" si="7"/>
        <v>1145.3502976689338</v>
      </c>
      <c r="BB19" s="77">
        <f t="shared" si="8"/>
        <v>0.38901163024748214</v>
      </c>
      <c r="BC19" s="77">
        <f t="shared" si="9"/>
        <v>7.7802326049496431</v>
      </c>
      <c r="BD19" s="75">
        <f t="shared" si="2"/>
        <v>129.95602129601707</v>
      </c>
      <c r="BE19" s="75">
        <f t="shared" si="3"/>
        <v>625.21360149168834</v>
      </c>
    </row>
    <row r="20" spans="1:57" s="15" customFormat="1" ht="21" customHeight="1">
      <c r="D20" s="15" t="s">
        <v>12</v>
      </c>
      <c r="H20" s="15" t="s">
        <v>127</v>
      </c>
      <c r="I20" s="15" t="s">
        <v>1</v>
      </c>
      <c r="J20" s="110">
        <v>44</v>
      </c>
      <c r="K20" s="15" t="s">
        <v>11</v>
      </c>
      <c r="M20" s="54"/>
      <c r="N20" s="54"/>
      <c r="AB20" s="21"/>
      <c r="AC20" s="21"/>
      <c r="AD20" s="21"/>
      <c r="AE20" s="21" t="s">
        <v>30</v>
      </c>
      <c r="AF20" s="19"/>
      <c r="AG20" s="19"/>
      <c r="AH20" s="19"/>
      <c r="AI20" s="19"/>
      <c r="AJ20" s="21"/>
      <c r="AK20" s="21" t="s">
        <v>1</v>
      </c>
      <c r="AL20" s="24">
        <f>(AL19/AL18)^2</f>
        <v>86.442895320596421</v>
      </c>
      <c r="AM20" s="21" t="s">
        <v>19</v>
      </c>
      <c r="AN20" s="21"/>
      <c r="AO20" s="21"/>
      <c r="AP20" s="21"/>
      <c r="AQ20" s="21"/>
      <c r="AR20" s="21"/>
      <c r="AS20" s="19"/>
      <c r="AT20" s="21"/>
      <c r="AU20" s="74">
        <v>4</v>
      </c>
      <c r="AV20" s="76">
        <f t="shared" si="4"/>
        <v>139.46200828376561</v>
      </c>
      <c r="AW20" s="75">
        <f t="shared" si="5"/>
        <v>557.85803313506244</v>
      </c>
      <c r="AX20" s="76">
        <f t="shared" si="0"/>
        <v>9.2976338855843732</v>
      </c>
      <c r="AY20" s="75">
        <f t="shared" si="6"/>
        <v>132.6174152521603</v>
      </c>
      <c r="AZ20" s="75">
        <f t="shared" si="1"/>
        <v>1.3134721418061952</v>
      </c>
      <c r="BA20" s="75">
        <f t="shared" si="7"/>
        <v>2652.348305043206</v>
      </c>
      <c r="BB20" s="77">
        <f t="shared" si="8"/>
        <v>0.69156796696293432</v>
      </c>
      <c r="BC20" s="77">
        <f t="shared" si="9"/>
        <v>13.831359339258686</v>
      </c>
      <c r="BD20" s="75">
        <f t="shared" si="2"/>
        <v>282.80710694761177</v>
      </c>
      <c r="BE20" s="75">
        <f t="shared" si="3"/>
        <v>667.65549488659678</v>
      </c>
    </row>
    <row r="21" spans="1:57" s="15" customFormat="1" ht="21" customHeight="1">
      <c r="D21" s="15" t="s">
        <v>9</v>
      </c>
      <c r="H21" s="15" t="s">
        <v>128</v>
      </c>
      <c r="I21" s="15" t="s">
        <v>1</v>
      </c>
      <c r="J21" s="110">
        <v>2</v>
      </c>
      <c r="K21" s="15" t="s">
        <v>11</v>
      </c>
      <c r="AB21" s="21"/>
      <c r="AC21" s="21"/>
      <c r="AD21" s="21"/>
      <c r="AE21" s="21" t="s">
        <v>31</v>
      </c>
      <c r="AF21" s="19"/>
      <c r="AG21" s="19"/>
      <c r="AH21" s="19"/>
      <c r="AI21" s="19"/>
      <c r="AJ21" s="21"/>
      <c r="AK21" s="21" t="s">
        <v>1</v>
      </c>
      <c r="AL21" s="23">
        <f>J26-AL12</f>
        <v>160740</v>
      </c>
      <c r="AM21" s="21" t="s">
        <v>6</v>
      </c>
      <c r="AN21" s="21"/>
      <c r="AO21" s="21"/>
      <c r="AP21" s="21"/>
      <c r="AQ21" s="21"/>
      <c r="AR21" s="21"/>
      <c r="AS21" s="19"/>
      <c r="AT21" s="21"/>
      <c r="AU21" s="74">
        <v>5</v>
      </c>
      <c r="AV21" s="76">
        <f t="shared" si="4"/>
        <v>139.46200828376561</v>
      </c>
      <c r="AW21" s="75">
        <f t="shared" si="5"/>
        <v>697.32004141882805</v>
      </c>
      <c r="AX21" s="76">
        <f t="shared" si="0"/>
        <v>11.622000690313801</v>
      </c>
      <c r="AY21" s="75">
        <f t="shared" si="6"/>
        <v>256.1901799450971</v>
      </c>
      <c r="AZ21" s="75">
        <f t="shared" si="1"/>
        <v>2.5373640688319763</v>
      </c>
      <c r="BA21" s="75">
        <f t="shared" si="7"/>
        <v>5123.8035989019418</v>
      </c>
      <c r="BB21" s="77">
        <f t="shared" si="8"/>
        <v>1.0805672003652356</v>
      </c>
      <c r="BC21" s="77">
        <f t="shared" si="9"/>
        <v>21.611344007304712</v>
      </c>
      <c r="BD21" s="75">
        <f t="shared" si="2"/>
        <v>458.97991579385558</v>
      </c>
      <c r="BE21" s="75">
        <f t="shared" si="3"/>
        <v>700.69085853669412</v>
      </c>
    </row>
    <row r="22" spans="1:57" s="15" customFormat="1" ht="21" customHeight="1">
      <c r="D22" s="15" t="s">
        <v>181</v>
      </c>
      <c r="H22" s="15" t="s">
        <v>162</v>
      </c>
      <c r="I22" s="15" t="s">
        <v>1</v>
      </c>
      <c r="J22" s="95">
        <v>150</v>
      </c>
      <c r="K22" s="15" t="s">
        <v>179</v>
      </c>
      <c r="L22" s="59">
        <f>J22/60</f>
        <v>2.5</v>
      </c>
      <c r="M22" s="15" t="s">
        <v>22</v>
      </c>
      <c r="AB22" s="21"/>
      <c r="AC22" s="21"/>
      <c r="AD22" s="21"/>
      <c r="AE22" s="21" t="s">
        <v>26</v>
      </c>
      <c r="AF22" s="19"/>
      <c r="AG22" s="19"/>
      <c r="AH22" s="19"/>
      <c r="AI22" s="19"/>
      <c r="AJ22" s="21"/>
      <c r="AK22" s="21" t="s">
        <v>1</v>
      </c>
      <c r="AL22" s="23">
        <f>AL21/J15</f>
        <v>8037</v>
      </c>
      <c r="AM22" s="21" t="s">
        <v>144</v>
      </c>
      <c r="AN22" s="25">
        <f>AL22/AL26*100</f>
        <v>80</v>
      </c>
      <c r="AO22" s="21" t="s">
        <v>63</v>
      </c>
      <c r="AP22" s="21"/>
      <c r="AQ22" s="21"/>
      <c r="AR22" s="21"/>
      <c r="AS22" s="19"/>
      <c r="AT22" s="21"/>
      <c r="AU22" s="74">
        <v>6</v>
      </c>
      <c r="AV22" s="76">
        <f t="shared" si="4"/>
        <v>139.46200828376561</v>
      </c>
      <c r="AW22" s="75">
        <f t="shared" si="5"/>
        <v>836.78204970259367</v>
      </c>
      <c r="AX22" s="76">
        <f t="shared" si="0"/>
        <v>13.946367495043228</v>
      </c>
      <c r="AY22" s="75">
        <f t="shared" si="6"/>
        <v>440.04130893607112</v>
      </c>
      <c r="AZ22" s="75">
        <f t="shared" si="1"/>
        <v>4.3582662158848535</v>
      </c>
      <c r="BA22" s="75">
        <f t="shared" si="7"/>
        <v>8800.8261787214233</v>
      </c>
      <c r="BB22" s="77">
        <f t="shared" si="8"/>
        <v>1.5560093304543865</v>
      </c>
      <c r="BC22" s="77">
        <f t="shared" si="9"/>
        <v>31.120186609087732</v>
      </c>
      <c r="BD22" s="75">
        <f t="shared" si="2"/>
        <v>620.66021681494249</v>
      </c>
      <c r="BE22" s="75">
        <f t="shared" si="3"/>
        <v>727.74207089044819</v>
      </c>
    </row>
    <row r="23" spans="1:57" s="15" customFormat="1" ht="21" customHeight="1">
      <c r="D23" s="15" t="s">
        <v>182</v>
      </c>
      <c r="H23" s="15" t="s">
        <v>163</v>
      </c>
      <c r="I23" s="15" t="s">
        <v>1</v>
      </c>
      <c r="J23" s="95">
        <v>600</v>
      </c>
      <c r="K23" s="15" t="s">
        <v>179</v>
      </c>
      <c r="L23" s="59">
        <f>J23/60</f>
        <v>10</v>
      </c>
      <c r="M23" s="15" t="s">
        <v>22</v>
      </c>
      <c r="AB23" s="21"/>
      <c r="AC23" s="21"/>
      <c r="AD23" s="21"/>
      <c r="AE23" s="21" t="s">
        <v>32</v>
      </c>
      <c r="AF23" s="19"/>
      <c r="AG23" s="19"/>
      <c r="AH23" s="19"/>
      <c r="AI23" s="19"/>
      <c r="AJ23" s="21"/>
      <c r="AK23" s="21" t="s">
        <v>1</v>
      </c>
      <c r="AL23" s="25">
        <f>AL19/10</f>
        <v>557.84802872659418</v>
      </c>
      <c r="AM23" s="21" t="s">
        <v>126</v>
      </c>
      <c r="AN23" s="25">
        <f>AL23/60</f>
        <v>9.2974671454432372</v>
      </c>
      <c r="AO23" s="21" t="s">
        <v>22</v>
      </c>
      <c r="AP23" s="21"/>
      <c r="AQ23" s="21"/>
      <c r="AR23" s="21"/>
      <c r="AS23" s="19"/>
      <c r="AT23" s="21"/>
      <c r="AU23" s="74">
        <v>7</v>
      </c>
      <c r="AV23" s="76">
        <f t="shared" si="4"/>
        <v>139.46200828376561</v>
      </c>
      <c r="AW23" s="75">
        <f t="shared" si="5"/>
        <v>976.24405798635928</v>
      </c>
      <c r="AX23" s="76">
        <f t="shared" si="0"/>
        <v>16.270734299772656</v>
      </c>
      <c r="AY23" s="75">
        <f t="shared" si="6"/>
        <v>696.22630219889652</v>
      </c>
      <c r="AZ23" s="75">
        <f t="shared" si="1"/>
        <v>6.8955789146712032</v>
      </c>
      <c r="BA23" s="75">
        <f t="shared" si="7"/>
        <v>13924.526043977932</v>
      </c>
      <c r="BB23" s="77">
        <f t="shared" si="8"/>
        <v>2.1178943572303868</v>
      </c>
      <c r="BC23" s="77">
        <f t="shared" si="9"/>
        <v>42.357887144607737</v>
      </c>
      <c r="BD23" s="75">
        <f t="shared" si="2"/>
        <v>747.0969845089387</v>
      </c>
      <c r="BE23" s="75">
        <f t="shared" si="3"/>
        <v>750.64819627102213</v>
      </c>
    </row>
    <row r="24" spans="1:57" s="15" customFormat="1" ht="21" customHeight="1" thickBot="1">
      <c r="A24" s="65" t="s">
        <v>101</v>
      </c>
      <c r="B24" s="66" t="s">
        <v>217</v>
      </c>
      <c r="J24" s="56"/>
      <c r="AB24" s="21"/>
      <c r="AC24" s="21"/>
      <c r="AD24" s="21"/>
      <c r="AE24" s="21"/>
      <c r="AF24" s="19"/>
      <c r="AG24" s="19"/>
      <c r="AH24" s="19"/>
      <c r="AI24" s="19"/>
      <c r="AJ24" s="21"/>
      <c r="AK24" s="21"/>
      <c r="AL24" s="79"/>
      <c r="AM24" s="21"/>
      <c r="AN24" s="21"/>
      <c r="AO24" s="21"/>
      <c r="AP24" s="21"/>
      <c r="AQ24" s="21"/>
      <c r="AR24" s="21"/>
      <c r="AS24" s="19"/>
      <c r="AT24" s="21"/>
      <c r="AU24" s="74">
        <v>8</v>
      </c>
      <c r="AV24" s="76">
        <f t="shared" si="4"/>
        <v>139.46200828376561</v>
      </c>
      <c r="AW24" s="75">
        <f t="shared" si="5"/>
        <v>1115.7060662701249</v>
      </c>
      <c r="AX24" s="76">
        <f t="shared" si="0"/>
        <v>18.595101104502081</v>
      </c>
      <c r="AY24" s="75">
        <f t="shared" si="6"/>
        <v>1036.8006597073872</v>
      </c>
      <c r="AZ24" s="75">
        <f t="shared" si="1"/>
        <v>10.268702496897401</v>
      </c>
      <c r="BA24" s="75">
        <f t="shared" si="7"/>
        <v>20736.013194147748</v>
      </c>
      <c r="BB24" s="77">
        <f t="shared" si="8"/>
        <v>2.7662222806932357</v>
      </c>
      <c r="BC24" s="77">
        <f t="shared" si="9"/>
        <v>55.324445613864718</v>
      </c>
      <c r="BD24" s="75">
        <f t="shared" si="2"/>
        <v>832.13074553082606</v>
      </c>
      <c r="BE24" s="75">
        <f t="shared" si="3"/>
        <v>770.51237105145458</v>
      </c>
    </row>
    <row r="25" spans="1:57" s="15" customFormat="1" ht="21" customHeight="1">
      <c r="D25" s="15" t="s">
        <v>7</v>
      </c>
      <c r="H25" s="15" t="s">
        <v>61</v>
      </c>
      <c r="I25" s="15" t="s">
        <v>1</v>
      </c>
      <c r="J25" s="55">
        <f>J26/J15</f>
        <v>10046.25</v>
      </c>
      <c r="K25" s="15" t="s">
        <v>8</v>
      </c>
      <c r="AB25" s="21"/>
      <c r="AC25" s="21"/>
      <c r="AD25" s="21"/>
      <c r="AE25" s="80" t="s">
        <v>33</v>
      </c>
      <c r="AF25" s="81"/>
      <c r="AG25" s="81"/>
      <c r="AH25" s="19"/>
      <c r="AI25" s="19"/>
      <c r="AJ25" s="21"/>
      <c r="AK25" s="21" t="s">
        <v>1</v>
      </c>
      <c r="AL25" s="23">
        <f>AL12+AL21</f>
        <v>200925</v>
      </c>
      <c r="AM25" s="21" t="s">
        <v>6</v>
      </c>
      <c r="AN25" s="21"/>
      <c r="AO25" s="21"/>
      <c r="AP25" s="21"/>
      <c r="AQ25" s="21"/>
      <c r="AR25" s="21"/>
      <c r="AS25" s="19"/>
      <c r="AT25" s="19"/>
      <c r="AU25" s="74">
        <v>9</v>
      </c>
      <c r="AV25" s="76">
        <f t="shared" si="4"/>
        <v>139.46200828376561</v>
      </c>
      <c r="AW25" s="75">
        <f t="shared" si="5"/>
        <v>1255.1680745538906</v>
      </c>
      <c r="AX25" s="76">
        <f t="shared" si="0"/>
        <v>20.919467909231511</v>
      </c>
      <c r="AY25" s="75">
        <f t="shared" si="6"/>
        <v>1473.819881435358</v>
      </c>
      <c r="AZ25" s="75">
        <f t="shared" si="1"/>
        <v>14.597037294269827</v>
      </c>
      <c r="BA25" s="75">
        <f t="shared" si="7"/>
        <v>29476.397628707164</v>
      </c>
      <c r="BB25" s="77">
        <f t="shared" si="8"/>
        <v>3.500993100842936</v>
      </c>
      <c r="BC25" s="77">
        <f t="shared" si="9"/>
        <v>70.019862016858724</v>
      </c>
      <c r="BD25" s="75">
        <f t="shared" si="2"/>
        <v>878.28230254162213</v>
      </c>
      <c r="BE25" s="75">
        <f t="shared" si="3"/>
        <v>788.04863807964136</v>
      </c>
    </row>
    <row r="26" spans="1:57" s="15" customFormat="1" ht="21" customHeight="1">
      <c r="D26" s="15" t="s">
        <v>4</v>
      </c>
      <c r="H26" s="15" t="s">
        <v>5</v>
      </c>
      <c r="I26" s="15" t="s">
        <v>1</v>
      </c>
      <c r="J26" s="53">
        <f>J29*J16</f>
        <v>200925</v>
      </c>
      <c r="K26" s="15" t="s">
        <v>6</v>
      </c>
      <c r="AB26" s="21"/>
      <c r="AC26" s="21"/>
      <c r="AD26" s="21"/>
      <c r="AE26" s="21" t="s">
        <v>34</v>
      </c>
      <c r="AF26" s="19"/>
      <c r="AG26" s="19"/>
      <c r="AH26" s="19"/>
      <c r="AI26" s="19"/>
      <c r="AJ26" s="90"/>
      <c r="AK26" s="21" t="s">
        <v>1</v>
      </c>
      <c r="AL26" s="23">
        <f>AL13+AL22</f>
        <v>10046.25</v>
      </c>
      <c r="AM26" s="21" t="s">
        <v>8</v>
      </c>
      <c r="AN26" s="21"/>
      <c r="AO26" s="21"/>
      <c r="AP26" s="21"/>
      <c r="AQ26" s="21"/>
      <c r="AR26" s="21"/>
      <c r="AS26" s="19"/>
      <c r="AT26" s="120" t="s">
        <v>214</v>
      </c>
      <c r="AU26" s="83">
        <v>10</v>
      </c>
      <c r="AV26" s="84">
        <f t="shared" si="4"/>
        <v>139.46200828376561</v>
      </c>
      <c r="AW26" s="85">
        <f t="shared" si="5"/>
        <v>1394.6300828376561</v>
      </c>
      <c r="AX26" s="84">
        <f t="shared" si="0"/>
        <v>23.243834713960936</v>
      </c>
      <c r="AY26" s="85">
        <f t="shared" si="6"/>
        <v>2019.3394673566215</v>
      </c>
      <c r="AZ26" s="85">
        <f t="shared" si="1"/>
        <v>19.999983638494847</v>
      </c>
      <c r="BA26" s="85">
        <f t="shared" si="7"/>
        <v>40386.789347132435</v>
      </c>
      <c r="BB26" s="86">
        <f t="shared" si="8"/>
        <v>4.3222068176794828</v>
      </c>
      <c r="BC26" s="86">
        <f t="shared" si="9"/>
        <v>86.444136353589656</v>
      </c>
      <c r="BD26" s="85">
        <f t="shared" si="2"/>
        <v>891.99999995809276</v>
      </c>
      <c r="BE26" s="85">
        <f t="shared" si="3"/>
        <v>803.74583012706023</v>
      </c>
    </row>
    <row r="27" spans="1:57" s="15" customFormat="1" ht="21" customHeight="1" thickBot="1">
      <c r="D27" s="15" t="s">
        <v>195</v>
      </c>
      <c r="H27" s="15" t="s">
        <v>183</v>
      </c>
      <c r="I27" s="52" t="s">
        <v>1</v>
      </c>
      <c r="J27" s="99">
        <f>0.33333*(J15*J36*J32)^1.5*(J22+J23)</f>
        <v>275820.11602130847</v>
      </c>
      <c r="K27" s="15" t="s">
        <v>6</v>
      </c>
      <c r="AB27" s="21"/>
      <c r="AC27" s="21"/>
      <c r="AD27" s="21"/>
      <c r="AE27" s="21" t="s">
        <v>35</v>
      </c>
      <c r="AF27" s="19"/>
      <c r="AG27" s="19"/>
      <c r="AH27" s="19"/>
      <c r="AI27" s="19"/>
      <c r="AJ27" s="21"/>
      <c r="AK27" s="21" t="s">
        <v>1</v>
      </c>
      <c r="AL27" s="23">
        <f>AL10+AL19</f>
        <v>6973.1003701035979</v>
      </c>
      <c r="AM27" s="21" t="s">
        <v>126</v>
      </c>
      <c r="AN27" s="25">
        <f>AL27/60</f>
        <v>116.21833950172663</v>
      </c>
      <c r="AO27" s="21" t="s">
        <v>22</v>
      </c>
      <c r="AP27" s="21"/>
      <c r="AQ27" s="21"/>
      <c r="AR27" s="21"/>
      <c r="AS27" s="19"/>
      <c r="AT27" s="21" t="s">
        <v>296</v>
      </c>
      <c r="AU27" s="74">
        <v>11</v>
      </c>
      <c r="AV27" s="76">
        <f t="shared" ref="AV27:AV36" si="10">$AL$49</f>
        <v>1.9110295691862161E-4</v>
      </c>
      <c r="AW27" s="75">
        <f t="shared" ref="AW27:AW36" si="11">AW26+$AL$49</f>
        <v>1394.6302739406131</v>
      </c>
      <c r="AX27" s="76">
        <f t="shared" si="0"/>
        <v>23.243837899010217</v>
      </c>
      <c r="AY27" s="75">
        <f t="shared" si="6"/>
        <v>2019.3402933431248</v>
      </c>
      <c r="AZ27" s="75">
        <f t="shared" si="1"/>
        <v>19.999991819247423</v>
      </c>
      <c r="BA27" s="75">
        <f t="shared" si="7"/>
        <v>40386.805866862502</v>
      </c>
      <c r="BB27" s="77">
        <f t="shared" si="8"/>
        <v>4.3222068176794828</v>
      </c>
      <c r="BC27" s="77">
        <f t="shared" ref="BC27:BC36" si="12">$BC$26</f>
        <v>86.444136353589656</v>
      </c>
      <c r="BD27" s="75">
        <f t="shared" si="2"/>
        <v>891.99999995608925</v>
      </c>
      <c r="BE27" s="75">
        <f t="shared" si="3"/>
        <v>803.74585054831755</v>
      </c>
    </row>
    <row r="28" spans="1:57" s="15" customFormat="1" ht="21" customHeight="1" thickBot="1">
      <c r="D28" s="15" t="s">
        <v>205</v>
      </c>
      <c r="H28" s="100" t="s">
        <v>21</v>
      </c>
      <c r="I28" s="52" t="s">
        <v>1</v>
      </c>
      <c r="J28" s="102" t="str">
        <f>IF(J27&gt;J26,"Fuel Controlled","Ventilation Controlled")</f>
        <v>Fuel Controlled</v>
      </c>
      <c r="AB28" s="21"/>
      <c r="AC28" s="21"/>
      <c r="AD28" s="21"/>
      <c r="AP28" s="21"/>
      <c r="AQ28" s="21"/>
      <c r="AR28" s="21"/>
      <c r="AS28" s="19"/>
      <c r="AT28" s="21"/>
      <c r="AU28" s="74">
        <v>12</v>
      </c>
      <c r="AV28" s="76">
        <f t="shared" si="10"/>
        <v>1.9110295691862161E-4</v>
      </c>
      <c r="AW28" s="75">
        <f t="shared" si="11"/>
        <v>1394.63046504357</v>
      </c>
      <c r="AX28" s="76">
        <f t="shared" si="0"/>
        <v>23.2438410840595</v>
      </c>
      <c r="AY28" s="75">
        <f t="shared" si="6"/>
        <v>2019.3411193296281</v>
      </c>
      <c r="AZ28" s="75">
        <f t="shared" si="1"/>
        <v>20</v>
      </c>
      <c r="BA28" s="75">
        <f t="shared" si="7"/>
        <v>40386.822386592568</v>
      </c>
      <c r="BB28" s="77">
        <f t="shared" si="8"/>
        <v>4.3222068176794828</v>
      </c>
      <c r="BC28" s="77">
        <f t="shared" si="12"/>
        <v>86.444136353589656</v>
      </c>
      <c r="BD28" s="75">
        <f t="shared" si="2"/>
        <v>891.99999995403891</v>
      </c>
      <c r="BE28" s="75">
        <f t="shared" si="3"/>
        <v>803.74587096957202</v>
      </c>
    </row>
    <row r="29" spans="1:57" s="15" customFormat="1" ht="21" customHeight="1">
      <c r="D29" s="15" t="s">
        <v>81</v>
      </c>
      <c r="H29" s="15" t="s">
        <v>82</v>
      </c>
      <c r="I29" s="52" t="s">
        <v>1</v>
      </c>
      <c r="J29" s="97">
        <f>J17*J18</f>
        <v>352.5</v>
      </c>
      <c r="K29" s="15" t="s">
        <v>83</v>
      </c>
      <c r="M29" s="157"/>
      <c r="AB29" s="21"/>
      <c r="AC29" s="21"/>
      <c r="AD29" s="21"/>
      <c r="AE29" s="21"/>
      <c r="AF29" s="19"/>
      <c r="AG29" s="19"/>
      <c r="AH29" s="19"/>
      <c r="AI29" s="19" t="s">
        <v>21</v>
      </c>
      <c r="AJ29" s="21"/>
      <c r="AK29" s="21"/>
      <c r="AL29" s="23"/>
      <c r="AM29" s="21"/>
      <c r="AN29" s="25"/>
      <c r="AO29" s="21"/>
      <c r="AP29" s="21"/>
      <c r="AQ29" s="21"/>
      <c r="AR29" s="21"/>
      <c r="AS29" s="19"/>
      <c r="AT29" s="21"/>
      <c r="AU29" s="74">
        <v>13</v>
      </c>
      <c r="AV29" s="76">
        <f t="shared" si="10"/>
        <v>1.9110295691862161E-4</v>
      </c>
      <c r="AW29" s="75">
        <f t="shared" si="11"/>
        <v>1394.6306561465269</v>
      </c>
      <c r="AX29" s="76">
        <f t="shared" si="0"/>
        <v>23.243844269108781</v>
      </c>
      <c r="AY29" s="75">
        <f t="shared" ref="AY29:AY46" si="13">AY28+(BB29+BB28)/2*(AW29-AW28)</f>
        <v>2019.3419453161314</v>
      </c>
      <c r="AZ29" s="75">
        <f t="shared" si="1"/>
        <v>20.000008180752577</v>
      </c>
      <c r="BA29" s="75">
        <f t="shared" ref="BA29:BA46" si="14">$BA28+($BC29+$BC28)/2*($AW29-$AW28)</f>
        <v>40386.838906322635</v>
      </c>
      <c r="BB29" s="77">
        <f t="shared" si="8"/>
        <v>4.3222068176794828</v>
      </c>
      <c r="BC29" s="77">
        <f t="shared" si="12"/>
        <v>86.444136353589656</v>
      </c>
      <c r="BD29" s="75">
        <f t="shared" si="2"/>
        <v>891.99999995194185</v>
      </c>
      <c r="BE29" s="75">
        <f t="shared" si="3"/>
        <v>803.74589139082366</v>
      </c>
    </row>
    <row r="30" spans="1:57" s="15" customFormat="1" ht="21" customHeight="1">
      <c r="D30" s="15" t="s">
        <v>98</v>
      </c>
      <c r="H30" s="15" t="s">
        <v>129</v>
      </c>
      <c r="I30" s="15" t="s">
        <v>1</v>
      </c>
      <c r="J30" s="59">
        <f>J20*J21</f>
        <v>88</v>
      </c>
      <c r="K30" s="15" t="s">
        <v>83</v>
      </c>
      <c r="AB30" s="21"/>
      <c r="AC30" s="21"/>
      <c r="AD30" s="21"/>
      <c r="AE30" s="21"/>
      <c r="AF30" s="19"/>
      <c r="AG30" s="19"/>
      <c r="AH30" s="19"/>
      <c r="AI30" s="19"/>
      <c r="AJ30" s="21"/>
      <c r="AK30" s="21"/>
      <c r="AL30" s="23"/>
      <c r="AM30" s="21"/>
      <c r="AN30" s="25"/>
      <c r="AO30" s="21"/>
      <c r="AP30" s="21"/>
      <c r="AQ30" s="21"/>
      <c r="AR30" s="21"/>
      <c r="AS30" s="19"/>
      <c r="AT30" s="21"/>
      <c r="AU30" s="74">
        <v>14</v>
      </c>
      <c r="AV30" s="76">
        <f t="shared" si="10"/>
        <v>1.9110295691862161E-4</v>
      </c>
      <c r="AW30" s="75">
        <f t="shared" si="11"/>
        <v>1394.6308472494838</v>
      </c>
      <c r="AX30" s="76">
        <f t="shared" si="0"/>
        <v>23.243847454158065</v>
      </c>
      <c r="AY30" s="75">
        <f t="shared" si="13"/>
        <v>2019.3427713026347</v>
      </c>
      <c r="AZ30" s="75">
        <f t="shared" si="1"/>
        <v>20.000016361505153</v>
      </c>
      <c r="BA30" s="75">
        <f t="shared" si="14"/>
        <v>40386.855426052702</v>
      </c>
      <c r="BB30" s="77">
        <f t="shared" si="8"/>
        <v>4.3222068176794828</v>
      </c>
      <c r="BC30" s="77">
        <f t="shared" si="12"/>
        <v>86.444136353589656</v>
      </c>
      <c r="BD30" s="75">
        <f t="shared" si="2"/>
        <v>891.99999994979805</v>
      </c>
      <c r="BE30" s="75">
        <f t="shared" si="3"/>
        <v>803.74591181207268</v>
      </c>
    </row>
    <row r="31" spans="1:57" s="15" customFormat="1" ht="21" customHeight="1">
      <c r="D31" s="15" t="s">
        <v>99</v>
      </c>
      <c r="H31" s="15" t="s">
        <v>157</v>
      </c>
      <c r="I31" s="15" t="s">
        <v>1</v>
      </c>
      <c r="J31" s="58">
        <f>J30/J29</f>
        <v>0.24964539007092199</v>
      </c>
      <c r="K31" s="52" t="s">
        <v>87</v>
      </c>
      <c r="AB31" s="21"/>
      <c r="AC31" s="21"/>
      <c r="AD31" s="21"/>
      <c r="AE31" s="21"/>
      <c r="AF31" s="19"/>
      <c r="AG31" s="19"/>
      <c r="AH31" s="19"/>
      <c r="AI31" s="19"/>
      <c r="AJ31" s="21"/>
      <c r="AK31" s="21"/>
      <c r="AL31" s="23"/>
      <c r="AM31" s="21"/>
      <c r="AN31" s="25"/>
      <c r="AO31" s="21"/>
      <c r="AP31" s="21"/>
      <c r="AQ31" s="21"/>
      <c r="AR31" s="21"/>
      <c r="AS31" s="19"/>
      <c r="AT31" s="21"/>
      <c r="AU31" s="74">
        <v>15</v>
      </c>
      <c r="AV31" s="76">
        <f t="shared" si="10"/>
        <v>1.9110295691862161E-4</v>
      </c>
      <c r="AW31" s="75">
        <f t="shared" si="11"/>
        <v>1394.6310383524408</v>
      </c>
      <c r="AX31" s="76">
        <f t="shared" si="0"/>
        <v>23.243850639207345</v>
      </c>
      <c r="AY31" s="75">
        <f t="shared" si="13"/>
        <v>2019.343597289138</v>
      </c>
      <c r="AZ31" s="75">
        <f t="shared" si="1"/>
        <v>20.000024542257734</v>
      </c>
      <c r="BA31" s="75">
        <f t="shared" si="14"/>
        <v>40386.871945782768</v>
      </c>
      <c r="BB31" s="77">
        <f t="shared" si="8"/>
        <v>4.3222068176794828</v>
      </c>
      <c r="BC31" s="77">
        <f t="shared" si="12"/>
        <v>86.444136353589656</v>
      </c>
      <c r="BD31" s="75">
        <f t="shared" si="2"/>
        <v>891.99999994760742</v>
      </c>
      <c r="BE31" s="75">
        <f t="shared" si="3"/>
        <v>803.74593223331863</v>
      </c>
    </row>
    <row r="32" spans="1:57" s="15" customFormat="1" ht="21" customHeight="1">
      <c r="D32" s="15" t="s">
        <v>14</v>
      </c>
      <c r="H32" s="15" t="s">
        <v>15</v>
      </c>
      <c r="I32" s="15" t="s">
        <v>1</v>
      </c>
      <c r="J32" s="59">
        <f>J20*J21^1.5</f>
        <v>124.45079348883235</v>
      </c>
      <c r="K32" s="15" t="s">
        <v>16</v>
      </c>
      <c r="N32" s="158">
        <f>J25/((J30*J34)^0.5)</f>
        <v>34.855927862094731</v>
      </c>
      <c r="AB32" s="21"/>
      <c r="AC32" s="21"/>
      <c r="AD32" s="21"/>
      <c r="AG32"/>
      <c r="AH32"/>
      <c r="AI32"/>
      <c r="AJ32"/>
      <c r="AK32"/>
      <c r="AL32" s="21"/>
      <c r="AM32" s="21"/>
      <c r="AN32" s="21"/>
      <c r="AO32" s="21"/>
      <c r="AP32" s="21"/>
      <c r="AQ32" s="21"/>
      <c r="AR32" s="21"/>
      <c r="AS32" s="19"/>
      <c r="AT32" s="21"/>
      <c r="AU32" s="74">
        <v>16</v>
      </c>
      <c r="AV32" s="76">
        <f t="shared" si="10"/>
        <v>1.9110295691862161E-4</v>
      </c>
      <c r="AW32" s="75">
        <f t="shared" si="11"/>
        <v>1394.6312294553977</v>
      </c>
      <c r="AX32" s="76">
        <f t="shared" si="0"/>
        <v>23.243853824256629</v>
      </c>
      <c r="AY32" s="75">
        <f t="shared" si="13"/>
        <v>2019.3444232756412</v>
      </c>
      <c r="AZ32" s="75">
        <f t="shared" si="1"/>
        <v>20.000032723010307</v>
      </c>
      <c r="BA32" s="75">
        <f t="shared" si="14"/>
        <v>40386.888465512835</v>
      </c>
      <c r="BB32" s="77">
        <f t="shared" si="8"/>
        <v>4.3222068176794828</v>
      </c>
      <c r="BC32" s="77">
        <f t="shared" si="12"/>
        <v>86.444136353589656</v>
      </c>
      <c r="BD32" s="75">
        <f t="shared" si="2"/>
        <v>891.99999994536995</v>
      </c>
      <c r="BE32" s="75">
        <f t="shared" si="3"/>
        <v>803.74595265456207</v>
      </c>
    </row>
    <row r="33" spans="4:57" s="15" customFormat="1" ht="21" customHeight="1">
      <c r="J33" s="59"/>
      <c r="AB33" s="21"/>
      <c r="AC33" s="21"/>
      <c r="AD33" s="21"/>
      <c r="AE33" s="21" t="s">
        <v>36</v>
      </c>
      <c r="AF33" s="19"/>
      <c r="AG33" s="19"/>
      <c r="AH33" s="19"/>
      <c r="AI33" s="19"/>
      <c r="AJ33" s="21"/>
      <c r="AK33" s="21"/>
      <c r="AL33" s="87" t="s">
        <v>21</v>
      </c>
      <c r="AM33" s="21"/>
      <c r="AN33" s="21"/>
      <c r="AO33" s="21"/>
      <c r="AP33" s="21"/>
      <c r="AQ33" s="21"/>
      <c r="AR33" s="21"/>
      <c r="AS33" s="19"/>
      <c r="AT33" s="21"/>
      <c r="AU33" s="74">
        <v>17</v>
      </c>
      <c r="AV33" s="76">
        <f t="shared" si="10"/>
        <v>1.9110295691862161E-4</v>
      </c>
      <c r="AW33" s="75">
        <f t="shared" si="11"/>
        <v>1394.6314205583546</v>
      </c>
      <c r="AX33" s="76">
        <f t="shared" si="0"/>
        <v>23.243857009305909</v>
      </c>
      <c r="AY33" s="75">
        <f t="shared" si="13"/>
        <v>2019.3452492621445</v>
      </c>
      <c r="AZ33" s="75">
        <f t="shared" si="1"/>
        <v>20.000040903762887</v>
      </c>
      <c r="BA33" s="75">
        <f t="shared" si="14"/>
        <v>40386.904985242902</v>
      </c>
      <c r="BB33" s="77">
        <f t="shared" si="8"/>
        <v>4.3222068176794828</v>
      </c>
      <c r="BC33" s="77">
        <f>$BC$26</f>
        <v>86.444136353589656</v>
      </c>
      <c r="BD33" s="75">
        <f t="shared" si="2"/>
        <v>891.99999994308575</v>
      </c>
      <c r="BE33" s="75">
        <f t="shared" si="3"/>
        <v>803.74597307580268</v>
      </c>
    </row>
    <row r="34" spans="4:57" s="15" customFormat="1" ht="21" customHeight="1">
      <c r="D34" s="15" t="s">
        <v>152</v>
      </c>
      <c r="H34" s="15" t="s">
        <v>150</v>
      </c>
      <c r="I34" s="15" t="s">
        <v>1</v>
      </c>
      <c r="J34" s="55">
        <f>2*J29+2*(J17+J18)*J19-J30</f>
        <v>944</v>
      </c>
      <c r="K34" s="15" t="s">
        <v>83</v>
      </c>
      <c r="AB34" s="21"/>
      <c r="AC34" s="21"/>
      <c r="AD34" s="21"/>
      <c r="AE34" s="21" t="s">
        <v>158</v>
      </c>
      <c r="AF34" s="19"/>
      <c r="AG34" s="19"/>
      <c r="AH34" s="19"/>
      <c r="AI34" s="19"/>
      <c r="AJ34" s="21" t="s">
        <v>18</v>
      </c>
      <c r="AK34" s="21" t="s">
        <v>1</v>
      </c>
      <c r="AL34" s="89">
        <f>J15*J36*J32</f>
        <v>106.77268911262331</v>
      </c>
      <c r="AM34" s="21" t="s">
        <v>19</v>
      </c>
      <c r="AN34" s="21"/>
      <c r="AO34" s="43" t="s">
        <v>21</v>
      </c>
      <c r="AP34" s="43"/>
      <c r="AQ34" s="43"/>
      <c r="AR34" s="43"/>
      <c r="AS34" s="19"/>
      <c r="AT34" s="21"/>
      <c r="AU34" s="74">
        <v>18</v>
      </c>
      <c r="AV34" s="76">
        <f t="shared" si="10"/>
        <v>1.9110295691862161E-4</v>
      </c>
      <c r="AW34" s="75">
        <f t="shared" si="11"/>
        <v>1394.6316116613116</v>
      </c>
      <c r="AX34" s="76">
        <f t="shared" si="0"/>
        <v>23.243860194355193</v>
      </c>
      <c r="AY34" s="75">
        <f t="shared" si="13"/>
        <v>2019.3460752486478</v>
      </c>
      <c r="AZ34" s="75">
        <f t="shared" si="1"/>
        <v>20.00004908451546</v>
      </c>
      <c r="BA34" s="75">
        <f t="shared" si="14"/>
        <v>40386.921504972968</v>
      </c>
      <c r="BB34" s="77">
        <f t="shared" si="8"/>
        <v>4.3222068176794828</v>
      </c>
      <c r="BC34" s="77">
        <f t="shared" si="12"/>
        <v>86.444136353589656</v>
      </c>
      <c r="BD34" s="75">
        <f t="shared" si="2"/>
        <v>891.99999994075483</v>
      </c>
      <c r="BE34" s="75">
        <f t="shared" si="3"/>
        <v>803.74599349704044</v>
      </c>
    </row>
    <row r="35" spans="4:57" s="15" customFormat="1" ht="21" customHeight="1">
      <c r="D35" s="15" t="s">
        <v>151</v>
      </c>
      <c r="H35" s="15" t="s">
        <v>153</v>
      </c>
      <c r="I35" s="15" t="s">
        <v>1</v>
      </c>
      <c r="J35" s="57">
        <f>J32/J34</f>
        <v>0.13183346767884782</v>
      </c>
      <c r="K35" s="15" t="s">
        <v>266</v>
      </c>
      <c r="L35" s="155" t="s">
        <v>21</v>
      </c>
      <c r="M35" s="15" t="s">
        <v>21</v>
      </c>
      <c r="N35" s="156">
        <f>1/J35</f>
        <v>7.5853272890920564</v>
      </c>
      <c r="AB35" s="21"/>
      <c r="AC35" s="21"/>
      <c r="AD35" s="21"/>
      <c r="AE35" s="21"/>
      <c r="AF35" s="19"/>
      <c r="AG35" s="19"/>
      <c r="AH35" s="19"/>
      <c r="AI35" s="19"/>
      <c r="AJ35" s="21"/>
      <c r="AK35" s="21"/>
      <c r="AL35" s="21"/>
      <c r="AM35" s="21"/>
      <c r="AN35" s="21"/>
      <c r="AO35" s="21"/>
      <c r="AP35" s="21"/>
      <c r="AQ35" s="21"/>
      <c r="AR35" s="21"/>
      <c r="AS35" s="19"/>
      <c r="AT35" s="21" t="s">
        <v>21</v>
      </c>
      <c r="AU35" s="74">
        <v>19</v>
      </c>
      <c r="AV35" s="76">
        <f t="shared" si="10"/>
        <v>1.9110295691862161E-4</v>
      </c>
      <c r="AW35" s="75">
        <f t="shared" si="11"/>
        <v>1394.6318027642685</v>
      </c>
      <c r="AX35" s="76">
        <f t="shared" si="0"/>
        <v>23.243863379404477</v>
      </c>
      <c r="AY35" s="75">
        <f t="shared" si="13"/>
        <v>2019.3469012351511</v>
      </c>
      <c r="AZ35" s="75">
        <f t="shared" si="1"/>
        <v>20.00005726526804</v>
      </c>
      <c r="BA35" s="75">
        <f t="shared" si="14"/>
        <v>40386.938024703035</v>
      </c>
      <c r="BB35" s="77">
        <f t="shared" si="8"/>
        <v>4.3222068176794828</v>
      </c>
      <c r="BC35" s="77">
        <f t="shared" si="12"/>
        <v>86.444136353589656</v>
      </c>
      <c r="BD35" s="75">
        <f t="shared" si="2"/>
        <v>891.99999993837696</v>
      </c>
      <c r="BE35" s="75">
        <f t="shared" si="3"/>
        <v>803.74601391827537</v>
      </c>
    </row>
    <row r="36" spans="4:57" s="15" customFormat="1" ht="21" customHeight="1">
      <c r="D36" s="15" t="s">
        <v>155</v>
      </c>
      <c r="H36" s="15" t="s">
        <v>156</v>
      </c>
      <c r="I36" s="52" t="s">
        <v>1</v>
      </c>
      <c r="J36" s="88">
        <f>1/(148*J35+3.8)</f>
        <v>4.2897552566510802E-2</v>
      </c>
      <c r="K36" s="15" t="s">
        <v>267</v>
      </c>
      <c r="L36" s="15" t="s">
        <v>21</v>
      </c>
      <c r="AB36" s="21"/>
      <c r="AC36" s="21"/>
      <c r="AD36" s="21"/>
      <c r="AE36" s="80" t="s">
        <v>37</v>
      </c>
      <c r="AF36" s="81"/>
      <c r="AG36" s="21" t="s">
        <v>38</v>
      </c>
      <c r="AH36" s="19"/>
      <c r="AI36" s="19"/>
      <c r="AJ36" s="19"/>
      <c r="AK36" s="21"/>
      <c r="AL36" s="21"/>
      <c r="AM36" s="21"/>
      <c r="AN36" s="21"/>
      <c r="AO36" s="21"/>
      <c r="AP36" s="21"/>
      <c r="AQ36" s="21"/>
      <c r="AR36" s="21"/>
      <c r="AS36" s="19"/>
      <c r="AT36" s="120" t="s">
        <v>297</v>
      </c>
      <c r="AU36" s="83">
        <v>20</v>
      </c>
      <c r="AV36" s="84">
        <f t="shared" si="10"/>
        <v>1.9110295691862161E-4</v>
      </c>
      <c r="AW36" s="85">
        <f t="shared" si="11"/>
        <v>1394.6319938672254</v>
      </c>
      <c r="AX36" s="84">
        <f t="shared" si="0"/>
        <v>23.243866564453757</v>
      </c>
      <c r="AY36" s="85">
        <f t="shared" si="13"/>
        <v>2019.3477272216544</v>
      </c>
      <c r="AZ36" s="85">
        <f t="shared" si="1"/>
        <v>20.000065446020614</v>
      </c>
      <c r="BA36" s="85">
        <f t="shared" si="14"/>
        <v>40386.954544433102</v>
      </c>
      <c r="BB36" s="86">
        <f t="shared" si="8"/>
        <v>4.3222068176794828</v>
      </c>
      <c r="BC36" s="86">
        <f t="shared" si="12"/>
        <v>86.444136353589656</v>
      </c>
      <c r="BD36" s="85">
        <f t="shared" si="2"/>
        <v>891.99999993595247</v>
      </c>
      <c r="BE36" s="85">
        <f t="shared" si="3"/>
        <v>803.74603433950767</v>
      </c>
    </row>
    <row r="37" spans="4:57" s="15" customFormat="1" ht="21" customHeight="1">
      <c r="D37" s="15" t="s">
        <v>167</v>
      </c>
      <c r="H37" s="15" t="s">
        <v>154</v>
      </c>
      <c r="I37" s="15" t="s">
        <v>1</v>
      </c>
      <c r="J37" s="59">
        <f>J38/J15</f>
        <v>4.3221448343424687</v>
      </c>
      <c r="K37" s="15" t="s">
        <v>64</v>
      </c>
      <c r="AB37" s="21" t="s">
        <v>21</v>
      </c>
      <c r="AC37" s="21"/>
      <c r="AD37" s="21"/>
      <c r="AE37" s="21" t="s">
        <v>168</v>
      </c>
      <c r="AF37" s="19"/>
      <c r="AG37" s="19"/>
      <c r="AH37" s="19"/>
      <c r="AI37" s="19"/>
      <c r="AJ37" s="21" t="s">
        <v>162</v>
      </c>
      <c r="AK37" s="21" t="s">
        <v>1</v>
      </c>
      <c r="AL37" s="23">
        <f>AL9</f>
        <v>150</v>
      </c>
      <c r="AM37" s="21" t="s">
        <v>126</v>
      </c>
      <c r="AN37" s="25">
        <f>AL37/60</f>
        <v>2.5</v>
      </c>
      <c r="AO37" s="21" t="s">
        <v>22</v>
      </c>
      <c r="AP37" s="21"/>
      <c r="AQ37" s="21"/>
      <c r="AR37" s="21"/>
      <c r="AS37" s="19"/>
      <c r="AT37" s="21" t="s">
        <v>212</v>
      </c>
      <c r="AU37" s="74">
        <v>21</v>
      </c>
      <c r="AV37" s="76">
        <f t="shared" ref="AV37:AV46" si="15">$AL$57</f>
        <v>557.84803313506245</v>
      </c>
      <c r="AW37" s="75">
        <f t="shared" ref="AW37:AW46" si="16">AW36+$AL$57</f>
        <v>1952.4800270022879</v>
      </c>
      <c r="AX37" s="76">
        <f t="shared" si="0"/>
        <v>32.541333783371464</v>
      </c>
      <c r="AY37" s="75">
        <f t="shared" si="13"/>
        <v>4201.4260709067103</v>
      </c>
      <c r="AZ37" s="75">
        <f t="shared" si="1"/>
        <v>41.611850822920708</v>
      </c>
      <c r="BA37" s="75">
        <f t="shared" si="14"/>
        <v>84028.521418134231</v>
      </c>
      <c r="BB37" s="77">
        <f t="shared" si="8"/>
        <v>3.500993100842936</v>
      </c>
      <c r="BC37" s="77">
        <f>BC25</f>
        <v>70.019862016858724</v>
      </c>
      <c r="BD37" s="75">
        <f t="shared" si="2"/>
        <v>761.77889291118709</v>
      </c>
      <c r="BE37" s="75">
        <f t="shared" si="3"/>
        <v>853.93068191041039</v>
      </c>
    </row>
    <row r="38" spans="4:57" s="15" customFormat="1" ht="21" customHeight="1">
      <c r="D38" s="15" t="s">
        <v>88</v>
      </c>
      <c r="H38" s="15" t="s">
        <v>130</v>
      </c>
      <c r="I38" s="15" t="s">
        <v>1</v>
      </c>
      <c r="J38" s="59">
        <f>AL46</f>
        <v>86.44289668684938</v>
      </c>
      <c r="K38" s="15" t="s">
        <v>186</v>
      </c>
      <c r="L38" s="103">
        <f>J38/J29</f>
        <v>0.24522807570737412</v>
      </c>
      <c r="M38" s="15" t="s">
        <v>187</v>
      </c>
      <c r="AB38" s="21"/>
      <c r="AC38" s="21"/>
      <c r="AD38" s="21"/>
      <c r="AE38" s="21" t="s">
        <v>39</v>
      </c>
      <c r="AF38" s="19"/>
      <c r="AG38" s="19"/>
      <c r="AH38" s="19"/>
      <c r="AI38" s="19"/>
      <c r="AJ38" s="21"/>
      <c r="AK38" s="21" t="s">
        <v>1</v>
      </c>
      <c r="AL38" s="23">
        <f>AL37*AL39^0.5</f>
        <v>1394.6200828376561</v>
      </c>
      <c r="AM38" s="21" t="s">
        <v>126</v>
      </c>
      <c r="AN38" s="25">
        <f>AL38/60</f>
        <v>23.243668047294268</v>
      </c>
      <c r="AO38" s="21" t="s">
        <v>22</v>
      </c>
      <c r="AP38" s="21"/>
      <c r="AQ38" s="21"/>
      <c r="AR38" s="21"/>
      <c r="AS38" s="19"/>
      <c r="AT38" s="21"/>
      <c r="AU38" s="74">
        <v>22</v>
      </c>
      <c r="AV38" s="76">
        <f t="shared" si="15"/>
        <v>557.84803313506245</v>
      </c>
      <c r="AW38" s="75">
        <f t="shared" si="16"/>
        <v>2510.3280601373503</v>
      </c>
      <c r="AX38" s="76">
        <f t="shared" si="0"/>
        <v>41.838801002289173</v>
      </c>
      <c r="AY38" s="75">
        <f t="shared" si="13"/>
        <v>5949.5029578185922</v>
      </c>
      <c r="AZ38" s="75">
        <f t="shared" si="1"/>
        <v>58.925190012410397</v>
      </c>
      <c r="BA38" s="75">
        <f t="shared" si="14"/>
        <v>118990.05915637186</v>
      </c>
      <c r="BB38" s="77">
        <f t="shared" si="8"/>
        <v>2.7662222806932357</v>
      </c>
      <c r="BC38" s="77">
        <f>BC24</f>
        <v>55.324445613864718</v>
      </c>
      <c r="BD38" s="75">
        <f t="shared" si="2"/>
        <v>552.30790710858525</v>
      </c>
      <c r="BE38" s="75">
        <f t="shared" si="3"/>
        <v>891.45785802643468</v>
      </c>
    </row>
    <row r="39" spans="4:57" s="15" customFormat="1" ht="21" customHeight="1">
      <c r="AB39" s="21"/>
      <c r="AC39" s="21"/>
      <c r="AD39" s="21"/>
      <c r="AE39" s="21" t="s">
        <v>24</v>
      </c>
      <c r="AF39" s="19"/>
      <c r="AG39" s="19"/>
      <c r="AH39" s="19"/>
      <c r="AI39" s="19"/>
      <c r="AJ39" s="21"/>
      <c r="AK39" s="21" t="s">
        <v>1</v>
      </c>
      <c r="AL39" s="24">
        <f>AL46</f>
        <v>86.44289668684938</v>
      </c>
      <c r="AM39" s="21" t="s">
        <v>19</v>
      </c>
      <c r="AN39" s="21"/>
      <c r="AO39" s="21"/>
      <c r="AP39" s="21"/>
      <c r="AQ39" s="21"/>
      <c r="AR39" s="21"/>
      <c r="AS39" s="19"/>
      <c r="AT39" s="21"/>
      <c r="AU39" s="74">
        <v>23</v>
      </c>
      <c r="AV39" s="76">
        <f t="shared" si="15"/>
        <v>557.84803313506245</v>
      </c>
      <c r="AW39" s="75">
        <f t="shared" si="16"/>
        <v>3068.1760932724128</v>
      </c>
      <c r="AX39" s="76">
        <f t="shared" si="0"/>
        <v>51.136268221206883</v>
      </c>
      <c r="AY39" s="75">
        <f t="shared" si="13"/>
        <v>7311.800387852556</v>
      </c>
      <c r="AZ39" s="75">
        <f t="shared" si="1"/>
        <v>72.417684341315208</v>
      </c>
      <c r="BA39" s="75">
        <f t="shared" si="14"/>
        <v>146236.00775705112</v>
      </c>
      <c r="BB39" s="77">
        <f t="shared" si="8"/>
        <v>2.1178943572303868</v>
      </c>
      <c r="BC39" s="77">
        <f>BC23</f>
        <v>42.357887144607737</v>
      </c>
      <c r="BD39" s="75">
        <f t="shared" si="2"/>
        <v>378.77336548455492</v>
      </c>
      <c r="BE39" s="75">
        <f t="shared" si="3"/>
        <v>921.4433700803545</v>
      </c>
    </row>
    <row r="40" spans="4:57" s="15" customFormat="1" ht="21" customHeight="1">
      <c r="D40" s="15" t="s">
        <v>93</v>
      </c>
      <c r="H40" s="15" t="s">
        <v>131</v>
      </c>
      <c r="I40" s="15" t="s">
        <v>1</v>
      </c>
      <c r="J40" s="55">
        <f>AL38</f>
        <v>1394.6200828376561</v>
      </c>
      <c r="K40" s="15" t="s">
        <v>179</v>
      </c>
      <c r="L40" s="59">
        <f>J40/60</f>
        <v>23.243668047294268</v>
      </c>
      <c r="M40" s="15" t="s">
        <v>203</v>
      </c>
      <c r="N40" s="56">
        <f>L40/L43*100</f>
        <v>19.99996583726459</v>
      </c>
      <c r="O40" s="15" t="s">
        <v>63</v>
      </c>
      <c r="AB40" s="21"/>
      <c r="AC40" s="21"/>
      <c r="AD40" s="21"/>
      <c r="AE40" s="21" t="s">
        <v>25</v>
      </c>
      <c r="AF40" s="19"/>
      <c r="AG40" s="19"/>
      <c r="AH40" s="19"/>
      <c r="AI40" s="19"/>
      <c r="AJ40" s="21"/>
      <c r="AK40" s="21" t="s">
        <v>1</v>
      </c>
      <c r="AL40" s="23">
        <f>0.3333333*AL39*AL38</f>
        <v>40184.995894213622</v>
      </c>
      <c r="AM40" s="21" t="s">
        <v>6</v>
      </c>
      <c r="AN40" s="21"/>
      <c r="AO40" s="21"/>
      <c r="AP40" s="21"/>
      <c r="AQ40" s="21"/>
      <c r="AR40" s="21"/>
      <c r="AS40" s="19"/>
      <c r="AT40" s="21"/>
      <c r="AU40" s="74">
        <v>24</v>
      </c>
      <c r="AV40" s="76">
        <f t="shared" si="15"/>
        <v>557.84803313506245</v>
      </c>
      <c r="AW40" s="75">
        <f t="shared" si="16"/>
        <v>3626.0241264074753</v>
      </c>
      <c r="AX40" s="76">
        <f t="shared" si="0"/>
        <v>60.433735440124586</v>
      </c>
      <c r="AY40" s="75">
        <f t="shared" si="13"/>
        <v>8336.5403609038585</v>
      </c>
      <c r="AZ40" s="75">
        <f t="shared" si="1"/>
        <v>82.566935136460614</v>
      </c>
      <c r="BA40" s="75">
        <f t="shared" si="14"/>
        <v>166730.80721807716</v>
      </c>
      <c r="BB40" s="77">
        <f t="shared" si="8"/>
        <v>1.5560093304543865</v>
      </c>
      <c r="BC40" s="77">
        <f>BC22</f>
        <v>31.120186609087732</v>
      </c>
      <c r="BD40" s="75">
        <f t="shared" si="2"/>
        <v>256.62945861580454</v>
      </c>
      <c r="BE40" s="75">
        <f t="shared" si="3"/>
        <v>946.41704076961969</v>
      </c>
    </row>
    <row r="41" spans="4:57" s="15" customFormat="1" ht="21" customHeight="1">
      <c r="D41" s="15" t="s">
        <v>94</v>
      </c>
      <c r="H41" s="15" t="s">
        <v>132</v>
      </c>
      <c r="I41" s="15" t="s">
        <v>1</v>
      </c>
      <c r="J41" s="55">
        <f>AL45</f>
        <v>1.911029569186216E-3</v>
      </c>
      <c r="K41" s="15" t="s">
        <v>179</v>
      </c>
      <c r="L41" s="59">
        <f>J41/60</f>
        <v>3.1850492819770264E-5</v>
      </c>
      <c r="M41" s="15" t="s">
        <v>203</v>
      </c>
      <c r="N41" s="56">
        <f>L41/L43*100</f>
        <v>2.7405690315285626E-5</v>
      </c>
      <c r="O41" s="15" t="s">
        <v>63</v>
      </c>
      <c r="AB41" s="21"/>
      <c r="AC41" s="21"/>
      <c r="AD41" s="21"/>
      <c r="AE41" s="21" t="s">
        <v>26</v>
      </c>
      <c r="AF41" s="19"/>
      <c r="AG41" s="19"/>
      <c r="AH41" s="19"/>
      <c r="AI41" s="19"/>
      <c r="AJ41" s="21"/>
      <c r="AK41" s="21" t="s">
        <v>1</v>
      </c>
      <c r="AL41" s="23">
        <f>AL40/J15</f>
        <v>2009.249794710681</v>
      </c>
      <c r="AM41" s="21" t="s">
        <v>144</v>
      </c>
      <c r="AN41" s="25">
        <f>AL41/AL62*100</f>
        <v>19.999997956557731</v>
      </c>
      <c r="AO41" s="21" t="s">
        <v>63</v>
      </c>
      <c r="AP41" s="21"/>
      <c r="AQ41" s="21"/>
      <c r="AR41" s="21"/>
      <c r="AS41" s="19"/>
      <c r="AT41" s="21"/>
      <c r="AU41" s="74">
        <v>25</v>
      </c>
      <c r="AV41" s="76">
        <f t="shared" si="15"/>
        <v>557.84803313506245</v>
      </c>
      <c r="AW41" s="75">
        <f t="shared" si="16"/>
        <v>4183.8721595425377</v>
      </c>
      <c r="AX41" s="76">
        <f t="shared" si="0"/>
        <v>69.731202659042296</v>
      </c>
      <c r="AY41" s="75">
        <f t="shared" si="13"/>
        <v>9071.9448768677539</v>
      </c>
      <c r="AZ41" s="75">
        <f t="shared" si="1"/>
        <v>89.850543724672121</v>
      </c>
      <c r="BA41" s="75">
        <f t="shared" si="14"/>
        <v>181438.89753735508</v>
      </c>
      <c r="BB41" s="77">
        <f t="shared" si="8"/>
        <v>1.0805672003652356</v>
      </c>
      <c r="BC41" s="77">
        <f>BC21</f>
        <v>21.611344007304712</v>
      </c>
      <c r="BD41" s="75">
        <f t="shared" si="2"/>
        <v>175.48853326308563</v>
      </c>
      <c r="BE41" s="75">
        <f t="shared" si="3"/>
        <v>967.81676152762702</v>
      </c>
    </row>
    <row r="42" spans="4:57" s="15" customFormat="1" ht="21" customHeight="1">
      <c r="D42" s="15" t="s">
        <v>95</v>
      </c>
      <c r="H42" s="15" t="s">
        <v>133</v>
      </c>
      <c r="I42" s="15" t="s">
        <v>1</v>
      </c>
      <c r="J42" s="60">
        <f>AL53</f>
        <v>5578.4803313506245</v>
      </c>
      <c r="K42" s="15" t="s">
        <v>179</v>
      </c>
      <c r="L42" s="61">
        <f>J42/60</f>
        <v>92.97467218917707</v>
      </c>
      <c r="M42" s="15" t="s">
        <v>203</v>
      </c>
      <c r="N42" s="71">
        <f>L42/L43*100</f>
        <v>79.999863349058359</v>
      </c>
      <c r="O42" s="15" t="s">
        <v>63</v>
      </c>
      <c r="AB42" s="21"/>
      <c r="AC42" s="21"/>
      <c r="AD42" s="21"/>
      <c r="AE42" s="21" t="s">
        <v>27</v>
      </c>
      <c r="AF42" s="19"/>
      <c r="AG42" s="19"/>
      <c r="AH42" s="19"/>
      <c r="AI42" s="19"/>
      <c r="AJ42" s="21"/>
      <c r="AK42" s="21" t="s">
        <v>1</v>
      </c>
      <c r="AL42" s="25">
        <f>AL38/10</f>
        <v>139.46200828376561</v>
      </c>
      <c r="AM42" s="21" t="s">
        <v>40</v>
      </c>
      <c r="AN42" s="21"/>
      <c r="AO42" s="21"/>
      <c r="AP42" s="21"/>
      <c r="AQ42" s="21"/>
      <c r="AR42" s="21"/>
      <c r="AS42" s="19"/>
      <c r="AT42" s="21"/>
      <c r="AU42" s="74">
        <v>26</v>
      </c>
      <c r="AV42" s="76">
        <f t="shared" si="15"/>
        <v>557.84803313506245</v>
      </c>
      <c r="AW42" s="75">
        <f t="shared" si="16"/>
        <v>4741.7201926775997</v>
      </c>
      <c r="AX42" s="76">
        <f t="shared" si="0"/>
        <v>79.028669877959999</v>
      </c>
      <c r="AY42" s="75">
        <f t="shared" si="13"/>
        <v>9566.2359356395009</v>
      </c>
      <c r="AZ42" s="75">
        <f t="shared" si="1"/>
        <v>94.746111432775237</v>
      </c>
      <c r="BA42" s="75">
        <f t="shared" si="14"/>
        <v>191324.71871279003</v>
      </c>
      <c r="BB42" s="77">
        <f t="shared" si="8"/>
        <v>0.69156796696293432</v>
      </c>
      <c r="BC42" s="77">
        <f>BC20</f>
        <v>13.831359339258686</v>
      </c>
      <c r="BD42" s="75">
        <f t="shared" si="2"/>
        <v>122.64939802479587</v>
      </c>
      <c r="BE42" s="75">
        <f t="shared" si="3"/>
        <v>986.53855958355234</v>
      </c>
    </row>
    <row r="43" spans="4:57" s="15" customFormat="1" ht="21" customHeight="1">
      <c r="D43" s="15" t="s">
        <v>92</v>
      </c>
      <c r="H43" s="15" t="s">
        <v>134</v>
      </c>
      <c r="I43" s="15" t="s">
        <v>1</v>
      </c>
      <c r="J43" s="62">
        <f>AW46</f>
        <v>6973.1123252178477</v>
      </c>
      <c r="K43" s="15" t="s">
        <v>179</v>
      </c>
      <c r="L43" s="63">
        <f>AX46</f>
        <v>116.2185387536308</v>
      </c>
      <c r="M43" s="15" t="s">
        <v>203</v>
      </c>
      <c r="N43" s="15">
        <v>100</v>
      </c>
      <c r="O43" s="15" t="s">
        <v>63</v>
      </c>
      <c r="AB43" s="21"/>
      <c r="AC43" s="21"/>
      <c r="AD43" s="21"/>
      <c r="AE43" s="21"/>
      <c r="AF43" s="19"/>
      <c r="AG43" s="19"/>
      <c r="AH43" s="19"/>
      <c r="AI43" s="19"/>
      <c r="AJ43" s="21"/>
      <c r="AK43" s="21"/>
      <c r="AL43" s="21"/>
      <c r="AM43" s="21"/>
      <c r="AN43" s="21"/>
      <c r="AO43" s="21"/>
      <c r="AP43" s="21"/>
      <c r="AQ43" s="21"/>
      <c r="AR43" s="21"/>
      <c r="AS43" s="19"/>
      <c r="AT43" s="21"/>
      <c r="AU43" s="74">
        <v>27</v>
      </c>
      <c r="AV43" s="76">
        <f t="shared" si="15"/>
        <v>557.84803313506245</v>
      </c>
      <c r="AW43" s="75">
        <f t="shared" si="16"/>
        <v>5299.5682258126617</v>
      </c>
      <c r="AX43" s="76">
        <f t="shared" si="0"/>
        <v>88.326137096877702</v>
      </c>
      <c r="AY43" s="75">
        <f t="shared" si="13"/>
        <v>9867.6355371143545</v>
      </c>
      <c r="AZ43" s="75">
        <f t="shared" si="1"/>
        <v>97.731239587595468</v>
      </c>
      <c r="BA43" s="75">
        <f t="shared" si="14"/>
        <v>197352.7107422871</v>
      </c>
      <c r="BB43" s="77">
        <f t="shared" si="8"/>
        <v>0.38901163024748214</v>
      </c>
      <c r="BC43" s="77">
        <f>BC19</f>
        <v>7.7802326049496431</v>
      </c>
      <c r="BD43" s="75">
        <f t="shared" si="2"/>
        <v>88.357158772297254</v>
      </c>
      <c r="BE43" s="75">
        <f t="shared" si="3"/>
        <v>1003.1787255569722</v>
      </c>
    </row>
    <row r="44" spans="4:57" s="15" customFormat="1" ht="21" customHeight="1">
      <c r="AB44" s="21"/>
      <c r="AC44" s="21"/>
      <c r="AD44" s="21"/>
      <c r="AE44" s="80" t="s">
        <v>28</v>
      </c>
      <c r="AF44" s="81"/>
      <c r="AG44" s="81"/>
      <c r="AH44" s="19"/>
      <c r="AI44" s="19"/>
      <c r="AJ44" s="21"/>
      <c r="AK44" s="21"/>
      <c r="AL44" s="21"/>
      <c r="AM44" s="21"/>
      <c r="AN44" s="21"/>
      <c r="AO44" s="21"/>
      <c r="AP44" s="21"/>
      <c r="AQ44" s="21"/>
      <c r="AR44" s="21"/>
      <c r="AS44" s="19"/>
      <c r="AT44" s="21"/>
      <c r="AU44" s="74">
        <v>28</v>
      </c>
      <c r="AV44" s="76">
        <f t="shared" si="15"/>
        <v>557.84803313506245</v>
      </c>
      <c r="AW44" s="75">
        <f t="shared" si="16"/>
        <v>5857.4162589477237</v>
      </c>
      <c r="AX44" s="76">
        <f t="shared" si="0"/>
        <v>97.62360431579539</v>
      </c>
      <c r="AY44" s="75">
        <f t="shared" si="13"/>
        <v>10024.365681187572</v>
      </c>
      <c r="AZ44" s="75">
        <f t="shared" si="1"/>
        <v>99.283529515958307</v>
      </c>
      <c r="BA44" s="75">
        <f t="shared" si="14"/>
        <v>200487.31362375146</v>
      </c>
      <c r="BB44" s="77">
        <f t="shared" si="8"/>
        <v>0.17289819021887953</v>
      </c>
      <c r="BC44" s="77">
        <f>BC18</f>
        <v>3.4579638043775907</v>
      </c>
      <c r="BD44" s="75">
        <f t="shared" si="2"/>
        <v>66.002242287787368</v>
      </c>
      <c r="BE44" s="75">
        <f t="shared" si="3"/>
        <v>1018.1541904799682</v>
      </c>
    </row>
    <row r="45" spans="4:57" s="15" customFormat="1" ht="21" customHeight="1">
      <c r="D45" s="15" t="s">
        <v>135</v>
      </c>
      <c r="H45" s="15" t="s">
        <v>137</v>
      </c>
      <c r="I45" s="15" t="s">
        <v>1</v>
      </c>
      <c r="J45" s="55">
        <f>AL40</f>
        <v>40184.995894213622</v>
      </c>
      <c r="K45" s="15" t="s">
        <v>180</v>
      </c>
      <c r="L45" s="56">
        <f>J45/J15</f>
        <v>2009.249794710681</v>
      </c>
      <c r="M45" s="15" t="s">
        <v>178</v>
      </c>
      <c r="N45" s="56">
        <f>L45/L48*100</f>
        <v>19.999997956557731</v>
      </c>
      <c r="O45" s="15" t="s">
        <v>63</v>
      </c>
      <c r="AB45" s="21"/>
      <c r="AC45" s="21"/>
      <c r="AD45" s="21"/>
      <c r="AE45" s="21" t="s">
        <v>43</v>
      </c>
      <c r="AF45" s="19"/>
      <c r="AG45" s="19"/>
      <c r="AH45" s="19"/>
      <c r="AI45" s="19"/>
      <c r="AJ45" s="21"/>
      <c r="AK45" s="21" t="s">
        <v>1</v>
      </c>
      <c r="AL45" s="23">
        <f>AL47/AL46</f>
        <v>1.911029569186216E-3</v>
      </c>
      <c r="AM45" s="21" t="s">
        <v>126</v>
      </c>
      <c r="AN45" s="25">
        <f>AL45/60</f>
        <v>3.1850492819770264E-5</v>
      </c>
      <c r="AO45" s="21" t="s">
        <v>22</v>
      </c>
      <c r="AP45" s="21"/>
      <c r="AQ45" s="21"/>
      <c r="AR45" s="21"/>
      <c r="AS45" s="19"/>
      <c r="AT45" s="21"/>
      <c r="AU45" s="74">
        <v>29</v>
      </c>
      <c r="AV45" s="76">
        <f t="shared" si="15"/>
        <v>557.84803313506245</v>
      </c>
      <c r="AW45" s="75">
        <f t="shared" si="16"/>
        <v>6415.2642920827857</v>
      </c>
      <c r="AX45" s="76">
        <f t="shared" si="0"/>
        <v>106.92107153471309</v>
      </c>
      <c r="AY45" s="75">
        <f t="shared" si="13"/>
        <v>10084.648367754409</v>
      </c>
      <c r="AZ45" s="75">
        <f t="shared" si="1"/>
        <v>99.88058254468929</v>
      </c>
      <c r="BA45" s="75">
        <f t="shared" si="14"/>
        <v>201692.96735508821</v>
      </c>
      <c r="BB45" s="77">
        <f t="shared" si="8"/>
        <v>4.3227646877126172E-2</v>
      </c>
      <c r="BC45" s="77">
        <f>BC17</f>
        <v>0.86455293754252349</v>
      </c>
      <c r="BD45" s="75">
        <f t="shared" si="2"/>
        <v>51.307629299132941</v>
      </c>
      <c r="BE45" s="75">
        <f t="shared" si="3"/>
        <v>1031.7679486817551</v>
      </c>
    </row>
    <row r="46" spans="4:57" s="15" customFormat="1" ht="21" customHeight="1">
      <c r="D46" s="15" t="s">
        <v>136</v>
      </c>
      <c r="H46" s="15" t="s">
        <v>138</v>
      </c>
      <c r="I46" s="15" t="s">
        <v>1</v>
      </c>
      <c r="J46" s="55">
        <f>AL47</f>
        <v>0.16519493161467835</v>
      </c>
      <c r="K46" s="15" t="s">
        <v>180</v>
      </c>
      <c r="L46" s="56">
        <f>J46/J15</f>
        <v>8.2597465807339177E-3</v>
      </c>
      <c r="M46" s="15" t="s">
        <v>178</v>
      </c>
      <c r="N46" s="56">
        <f>L46/L48*100</f>
        <v>8.2217211205513679E-5</v>
      </c>
      <c r="O46" s="15" t="s">
        <v>63</v>
      </c>
      <c r="AB46" s="21"/>
      <c r="AC46" s="21"/>
      <c r="AD46" s="21"/>
      <c r="AE46" s="21" t="s">
        <v>17</v>
      </c>
      <c r="AF46" s="19"/>
      <c r="AG46" s="19"/>
      <c r="AH46" s="19"/>
      <c r="AI46" s="19"/>
      <c r="AJ46" s="21" t="s">
        <v>18</v>
      </c>
      <c r="AK46" s="21" t="s">
        <v>1</v>
      </c>
      <c r="AL46" s="24">
        <f>IF(AL34&gt;AL11,AL11,AL34)</f>
        <v>86.44289668684938</v>
      </c>
      <c r="AM46" s="21" t="s">
        <v>19</v>
      </c>
      <c r="AN46" s="21"/>
      <c r="AO46" s="21"/>
      <c r="AP46" s="21"/>
      <c r="AQ46" s="21"/>
      <c r="AR46" s="21"/>
      <c r="AS46" s="19"/>
      <c r="AT46" s="120" t="s">
        <v>215</v>
      </c>
      <c r="AU46" s="83">
        <v>30</v>
      </c>
      <c r="AV46" s="84">
        <f t="shared" si="15"/>
        <v>557.84803313506245</v>
      </c>
      <c r="AW46" s="85">
        <f t="shared" si="16"/>
        <v>6973.1123252178477</v>
      </c>
      <c r="AX46" s="84">
        <f t="shared" si="0"/>
        <v>116.2185387536308</v>
      </c>
      <c r="AY46" s="85">
        <f t="shared" si="13"/>
        <v>10096.70559664814</v>
      </c>
      <c r="AZ46" s="85">
        <f t="shared" si="1"/>
        <v>100</v>
      </c>
      <c r="BA46" s="85">
        <f t="shared" si="14"/>
        <v>201934.11193296284</v>
      </c>
      <c r="BB46" s="86">
        <f t="shared" si="8"/>
        <v>0</v>
      </c>
      <c r="BC46" s="86">
        <f>BC16</f>
        <v>0</v>
      </c>
      <c r="BD46" s="85">
        <f t="shared" si="2"/>
        <v>41.549939772958965</v>
      </c>
      <c r="BE46" s="85">
        <f t="shared" si="3"/>
        <v>1044.2471284364053</v>
      </c>
    </row>
    <row r="47" spans="4:57" s="15" customFormat="1" ht="21" customHeight="1">
      <c r="D47" s="15" t="s">
        <v>31</v>
      </c>
      <c r="H47" s="15" t="s">
        <v>139</v>
      </c>
      <c r="I47" s="15" t="s">
        <v>1</v>
      </c>
      <c r="J47" s="60">
        <f>AL55</f>
        <v>160739.83891085477</v>
      </c>
      <c r="K47" s="15" t="s">
        <v>180</v>
      </c>
      <c r="L47" s="71">
        <f>J47/J15</f>
        <v>8036.9919455427389</v>
      </c>
      <c r="M47" s="15" t="s">
        <v>178</v>
      </c>
      <c r="N47" s="71">
        <f>L47/L48*100</f>
        <v>79.999919826231064</v>
      </c>
      <c r="O47" s="15" t="s">
        <v>63</v>
      </c>
      <c r="AB47" s="21"/>
      <c r="AC47" s="21"/>
      <c r="AD47" s="21"/>
      <c r="AE47" s="21" t="s">
        <v>41</v>
      </c>
      <c r="AF47" s="19"/>
      <c r="AG47" s="19"/>
      <c r="AH47" s="19"/>
      <c r="AI47" s="19"/>
      <c r="AJ47" s="21"/>
      <c r="AK47" s="21" t="s">
        <v>1</v>
      </c>
      <c r="AL47" s="23">
        <f>J26-AL40-AL55</f>
        <v>0.16519493161467835</v>
      </c>
      <c r="AM47" s="21" t="s">
        <v>6</v>
      </c>
      <c r="AN47" s="21"/>
      <c r="AO47" s="21"/>
      <c r="AP47" s="21"/>
      <c r="AQ47" s="21"/>
      <c r="AR47" s="21"/>
      <c r="AS47" s="19"/>
      <c r="AT47" s="21"/>
      <c r="AU47" s="74">
        <v>1.25</v>
      </c>
      <c r="AV47" s="74"/>
      <c r="AW47" s="74"/>
      <c r="AX47" s="76">
        <f>$AX$46*AU47</f>
        <v>145.27317344203848</v>
      </c>
      <c r="AY47" s="75">
        <f>AY46</f>
        <v>10096.70559664814</v>
      </c>
      <c r="AZ47" s="75">
        <f t="shared" si="1"/>
        <v>100</v>
      </c>
      <c r="BA47" s="75">
        <f>BA46</f>
        <v>201934.11193296284</v>
      </c>
      <c r="BB47" s="77">
        <f t="shared" si="8"/>
        <v>0</v>
      </c>
      <c r="BC47" s="77">
        <v>0</v>
      </c>
      <c r="BD47" s="75">
        <f t="shared" si="2"/>
        <v>27.193212767553618</v>
      </c>
      <c r="BE47" s="75">
        <f t="shared" si="3"/>
        <v>1077.6488835218502</v>
      </c>
    </row>
    <row r="48" spans="4:57" s="15" customFormat="1" ht="21" customHeight="1">
      <c r="D48" s="15" t="s">
        <v>33</v>
      </c>
      <c r="H48" s="15" t="s">
        <v>5</v>
      </c>
      <c r="I48" s="15" t="s">
        <v>1</v>
      </c>
      <c r="J48" s="62">
        <f>SUM(J45:J47)</f>
        <v>200925</v>
      </c>
      <c r="K48" s="15" t="s">
        <v>180</v>
      </c>
      <c r="L48" s="72">
        <f>SUM(L45:L47)</f>
        <v>10046.25</v>
      </c>
      <c r="M48" s="15" t="s">
        <v>178</v>
      </c>
      <c r="N48" s="15">
        <v>100</v>
      </c>
      <c r="O48" s="15" t="s">
        <v>63</v>
      </c>
      <c r="AB48" s="21"/>
      <c r="AC48" s="21"/>
      <c r="AD48" s="21"/>
      <c r="AE48" s="21" t="s">
        <v>42</v>
      </c>
      <c r="AF48" s="19"/>
      <c r="AG48" s="19"/>
      <c r="AH48" s="19"/>
      <c r="AI48" s="19"/>
      <c r="AJ48" s="21"/>
      <c r="AK48" s="21" t="s">
        <v>1</v>
      </c>
      <c r="AL48" s="23">
        <f>AL47/J15</f>
        <v>8.2597465807339177E-3</v>
      </c>
      <c r="AM48" s="21" t="s">
        <v>144</v>
      </c>
      <c r="AN48" s="25">
        <f>AL48/AL62*100</f>
        <v>8.2217211205513679E-5</v>
      </c>
      <c r="AO48" s="21" t="s">
        <v>63</v>
      </c>
      <c r="AP48" s="21"/>
      <c r="AQ48" s="21"/>
      <c r="AR48" s="21"/>
      <c r="AS48" s="19"/>
      <c r="AT48" s="19"/>
      <c r="AU48" s="77">
        <v>1.5</v>
      </c>
      <c r="AV48" s="74"/>
      <c r="AW48" s="74"/>
      <c r="AX48" s="76">
        <f>$AX$46*AU48</f>
        <v>174.32780813044619</v>
      </c>
      <c r="AY48" s="75">
        <f>AY47</f>
        <v>10096.70559664814</v>
      </c>
      <c r="AZ48" s="75">
        <f t="shared" si="1"/>
        <v>100</v>
      </c>
      <c r="BA48" s="75">
        <f>BA47</f>
        <v>201934.11193296284</v>
      </c>
      <c r="BB48" s="77">
        <f t="shared" si="8"/>
        <v>0</v>
      </c>
      <c r="BC48" s="77">
        <v>0</v>
      </c>
      <c r="BD48" s="75">
        <f t="shared" si="2"/>
        <v>22.640648052651862</v>
      </c>
      <c r="BE48" s="75">
        <f t="shared" si="3"/>
        <v>1104.9449432950935</v>
      </c>
    </row>
    <row r="49" spans="1:57" s="15" customFormat="1" ht="21" customHeight="1">
      <c r="D49" s="51"/>
      <c r="E49" s="51"/>
      <c r="F49" s="51"/>
      <c r="I49" s="51"/>
      <c r="J49" s="70" t="s">
        <v>21</v>
      </c>
      <c r="K49" s="51"/>
      <c r="L49" s="51"/>
      <c r="M49" s="51"/>
      <c r="N49" s="51"/>
      <c r="AB49" s="21"/>
      <c r="AC49" s="21"/>
      <c r="AD49" s="21"/>
      <c r="AE49" s="21" t="s">
        <v>44</v>
      </c>
      <c r="AF49" s="19"/>
      <c r="AG49" s="19"/>
      <c r="AH49" s="19"/>
      <c r="AI49" s="19"/>
      <c r="AJ49" s="21"/>
      <c r="AK49" s="21" t="s">
        <v>1</v>
      </c>
      <c r="AL49" s="25">
        <f>AL45/10</f>
        <v>1.9110295691862161E-4</v>
      </c>
      <c r="AM49" s="21" t="s">
        <v>126</v>
      </c>
      <c r="AN49" s="21"/>
      <c r="AO49" s="21"/>
      <c r="AP49" s="21"/>
      <c r="AQ49" s="21"/>
      <c r="AR49" s="21"/>
      <c r="AS49" s="21"/>
    </row>
    <row r="50" spans="1:57" s="15" customFormat="1" ht="21" customHeight="1">
      <c r="D50" s="64" t="s">
        <v>177</v>
      </c>
      <c r="E50" s="51"/>
      <c r="F50" s="51"/>
      <c r="I50" s="51"/>
      <c r="J50" s="51"/>
      <c r="K50" s="51"/>
      <c r="L50" s="51"/>
      <c r="M50" s="51"/>
      <c r="N50" s="118" t="s">
        <v>209</v>
      </c>
      <c r="AB50" s="21"/>
      <c r="AC50" s="21"/>
      <c r="AD50" s="21"/>
      <c r="AE50" s="21"/>
      <c r="AF50" s="19"/>
      <c r="AG50" s="19"/>
      <c r="AH50" s="19"/>
      <c r="AI50" s="19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  <row r="51" spans="1:57" s="15" customFormat="1" ht="21" customHeight="1">
      <c r="D51" s="64"/>
      <c r="E51" s="51"/>
      <c r="F51" s="51"/>
      <c r="I51" s="51"/>
      <c r="J51" s="51"/>
      <c r="K51" s="51"/>
      <c r="L51" s="51"/>
      <c r="M51" s="51"/>
      <c r="N51" s="118"/>
      <c r="AB51" s="21"/>
      <c r="AC51" s="21"/>
      <c r="AD51" s="21"/>
      <c r="AE51" s="21"/>
      <c r="AF51" s="19"/>
      <c r="AG51" s="19"/>
      <c r="AH51" s="19"/>
      <c r="AI51" s="19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57" s="15" customFormat="1" ht="21" customHeight="1">
      <c r="D52" s="15" t="s">
        <v>90</v>
      </c>
      <c r="E52" s="51"/>
      <c r="F52" s="51"/>
      <c r="H52" s="15" t="s">
        <v>89</v>
      </c>
      <c r="I52" s="15" t="s">
        <v>1</v>
      </c>
      <c r="J52" s="132">
        <v>872</v>
      </c>
      <c r="K52" s="15" t="s">
        <v>65</v>
      </c>
      <c r="L52" s="51"/>
      <c r="N52" s="117">
        <f>6000*(1-EXP(-0.1*N35))/((N35)^0.5)*(1-EXP(-0.05*(N32)))+20</f>
        <v>975.48829702520152</v>
      </c>
      <c r="AB52" s="21"/>
      <c r="AC52" s="21"/>
      <c r="AD52" s="21"/>
      <c r="AE52" s="21" t="s">
        <v>169</v>
      </c>
      <c r="AF52" s="19"/>
      <c r="AG52" s="19"/>
      <c r="AH52" s="19"/>
      <c r="AI52" s="19"/>
      <c r="AJ52" s="21" t="s">
        <v>163</v>
      </c>
      <c r="AK52" s="21" t="s">
        <v>1</v>
      </c>
      <c r="AL52" s="23">
        <f>AL18</f>
        <v>600</v>
      </c>
      <c r="AM52" s="21" t="s">
        <v>126</v>
      </c>
      <c r="AN52" s="25">
        <f>AL52/60</f>
        <v>10</v>
      </c>
      <c r="AO52" s="21" t="s">
        <v>22</v>
      </c>
      <c r="AP52" s="21"/>
      <c r="AQ52" s="21"/>
      <c r="AR52" s="21"/>
    </row>
    <row r="53" spans="1:57" s="15" customFormat="1" ht="21" customHeight="1">
      <c r="D53" s="15" t="s">
        <v>97</v>
      </c>
      <c r="E53" s="51"/>
      <c r="F53" s="51"/>
      <c r="H53" s="15" t="s">
        <v>184</v>
      </c>
      <c r="I53" s="15" t="s">
        <v>1</v>
      </c>
      <c r="J53" s="25">
        <f>L40+L41</f>
        <v>23.243699897787089</v>
      </c>
      <c r="K53" s="15" t="s">
        <v>22</v>
      </c>
      <c r="L53" s="51"/>
      <c r="M53" s="51"/>
      <c r="N53" s="51"/>
      <c r="AB53" s="21"/>
      <c r="AC53" s="21"/>
      <c r="AD53" s="21"/>
      <c r="AE53" s="21" t="s">
        <v>29</v>
      </c>
      <c r="AF53" s="19"/>
      <c r="AG53" s="19"/>
      <c r="AH53" s="19"/>
      <c r="AI53" s="19"/>
      <c r="AJ53" s="21"/>
      <c r="AK53" s="21" t="s">
        <v>1</v>
      </c>
      <c r="AL53" s="23">
        <f>AL52*AL54^0.5</f>
        <v>5578.4803313506245</v>
      </c>
      <c r="AM53" s="21" t="s">
        <v>126</v>
      </c>
      <c r="AN53" s="25">
        <f>AL53/60</f>
        <v>92.97467218917707</v>
      </c>
      <c r="AO53" s="21" t="s">
        <v>22</v>
      </c>
      <c r="AP53" s="21"/>
      <c r="AQ53" s="21"/>
      <c r="AR53" s="21"/>
      <c r="AT53" s="19"/>
      <c r="AU53" s="74"/>
      <c r="AV53" s="74"/>
      <c r="AW53" s="74"/>
      <c r="AX53" s="76"/>
      <c r="AY53" s="75"/>
      <c r="AZ53" s="75"/>
      <c r="BA53" s="75"/>
      <c r="BB53" s="77"/>
      <c r="BC53" s="77"/>
      <c r="BD53" s="75"/>
      <c r="BE53" s="75"/>
    </row>
    <row r="54" spans="1:57" s="15" customFormat="1" ht="21" customHeight="1">
      <c r="D54" s="15" t="s">
        <v>91</v>
      </c>
      <c r="E54" s="51"/>
      <c r="F54" s="51"/>
      <c r="H54" s="15" t="s">
        <v>140</v>
      </c>
      <c r="I54" s="15" t="s">
        <v>1</v>
      </c>
      <c r="J54" s="132">
        <v>0.7</v>
      </c>
      <c r="K54" s="15" t="s">
        <v>87</v>
      </c>
      <c r="L54" s="51"/>
      <c r="M54" s="51"/>
      <c r="N54" s="119">
        <f>37*J36</f>
        <v>1.5872094449608998</v>
      </c>
      <c r="AB54" s="21" t="s">
        <v>21</v>
      </c>
      <c r="AC54" s="21"/>
      <c r="AD54" s="21"/>
      <c r="AE54" s="21" t="s">
        <v>30</v>
      </c>
      <c r="AF54" s="19"/>
      <c r="AG54" s="19"/>
      <c r="AH54" s="19"/>
      <c r="AI54" s="19"/>
      <c r="AJ54" s="21"/>
      <c r="AK54" s="21" t="s">
        <v>1</v>
      </c>
      <c r="AL54" s="24">
        <f>AL46</f>
        <v>86.44289668684938</v>
      </c>
      <c r="AM54" s="21" t="s">
        <v>19</v>
      </c>
      <c r="AN54" s="21"/>
      <c r="AO54" s="21"/>
      <c r="AP54" s="21"/>
      <c r="AQ54" s="21"/>
      <c r="AR54" s="21"/>
      <c r="AT54" s="19"/>
      <c r="AU54" s="74"/>
      <c r="AV54" s="74"/>
      <c r="AW54" s="74"/>
      <c r="AX54" s="76"/>
      <c r="AY54" s="75"/>
      <c r="AZ54" s="75"/>
      <c r="BA54" s="75"/>
      <c r="BB54" s="77"/>
      <c r="BC54" s="77"/>
      <c r="BD54" s="75"/>
      <c r="BE54" s="75"/>
    </row>
    <row r="55" spans="1:57" s="15" customFormat="1" ht="21" customHeight="1">
      <c r="A55" s="65" t="s">
        <v>101</v>
      </c>
      <c r="B55" s="66" t="s">
        <v>185</v>
      </c>
      <c r="L55" s="51"/>
      <c r="M55" s="51"/>
      <c r="N55" s="51"/>
      <c r="AB55" s="21"/>
      <c r="AC55" s="21"/>
      <c r="AD55" s="21"/>
      <c r="AE55" s="21" t="s">
        <v>31</v>
      </c>
      <c r="AF55" s="19"/>
      <c r="AG55" s="19"/>
      <c r="AH55" s="19"/>
      <c r="AI55" s="19"/>
      <c r="AJ55" s="21"/>
      <c r="AK55" s="21" t="s">
        <v>1</v>
      </c>
      <c r="AL55" s="23">
        <f>0.333333*AL54*AL53</f>
        <v>160739.83891085477</v>
      </c>
      <c r="AM55" s="21" t="s">
        <v>6</v>
      </c>
      <c r="AN55" s="21"/>
      <c r="AO55" s="21"/>
      <c r="AP55" s="21"/>
      <c r="AQ55" s="21"/>
      <c r="AR55" s="21"/>
    </row>
    <row r="56" spans="1:57" s="15" customFormat="1" ht="21" customHeight="1">
      <c r="D56" s="64" t="s">
        <v>176</v>
      </c>
      <c r="L56" s="51"/>
      <c r="M56" s="51"/>
      <c r="N56" s="51"/>
      <c r="AB56" s="21"/>
      <c r="AC56" s="21"/>
      <c r="AD56" s="21"/>
      <c r="AE56" s="21" t="s">
        <v>46</v>
      </c>
      <c r="AF56" s="19"/>
      <c r="AG56" s="19"/>
      <c r="AH56" s="19"/>
      <c r="AI56" s="19"/>
      <c r="AJ56" s="21"/>
      <c r="AK56" s="21" t="s">
        <v>1</v>
      </c>
      <c r="AL56" s="23">
        <f>AL55/J15</f>
        <v>8036.9919455427389</v>
      </c>
      <c r="AM56" s="21" t="s">
        <v>144</v>
      </c>
      <c r="AN56" s="25">
        <f>AL56/AL62*100</f>
        <v>79.999919826231064</v>
      </c>
      <c r="AO56" s="21" t="s">
        <v>63</v>
      </c>
      <c r="AP56" s="21"/>
      <c r="AQ56" s="21"/>
      <c r="AR56" s="21"/>
    </row>
    <row r="57" spans="1:57" s="15" customFormat="1" ht="21" customHeight="1">
      <c r="L57" s="51"/>
      <c r="M57" s="51"/>
      <c r="N57" s="51"/>
      <c r="AB57" s="21"/>
      <c r="AC57" s="21"/>
      <c r="AD57" s="21"/>
      <c r="AE57" s="21" t="s">
        <v>32</v>
      </c>
      <c r="AF57" s="19"/>
      <c r="AG57" s="19"/>
      <c r="AH57" s="19"/>
      <c r="AI57" s="19"/>
      <c r="AJ57" s="21"/>
      <c r="AK57" s="21" t="s">
        <v>1</v>
      </c>
      <c r="AL57" s="25">
        <f>AL53/10</f>
        <v>557.84803313506245</v>
      </c>
      <c r="AM57" s="21" t="s">
        <v>40</v>
      </c>
      <c r="AN57" s="21"/>
      <c r="AO57" s="21"/>
      <c r="AP57" s="21"/>
      <c r="AQ57" s="21"/>
      <c r="AR57" s="21"/>
    </row>
    <row r="58" spans="1:57" s="15" customFormat="1" ht="21" customHeight="1">
      <c r="D58" s="15" t="s">
        <v>197</v>
      </c>
      <c r="H58" s="15" t="s">
        <v>199</v>
      </c>
      <c r="I58" s="15" t="s">
        <v>1</v>
      </c>
      <c r="J58" s="133">
        <v>0.63</v>
      </c>
      <c r="K58" s="52" t="s">
        <v>87</v>
      </c>
      <c r="L58" s="51"/>
      <c r="M58" s="51"/>
      <c r="N58" s="116">
        <v>0.5</v>
      </c>
      <c r="AB58" s="21"/>
      <c r="AC58" s="21"/>
      <c r="AD58" s="21"/>
      <c r="AE58" s="21"/>
      <c r="AF58" s="19"/>
      <c r="AG58" s="19"/>
      <c r="AH58" s="19"/>
      <c r="AI58" s="19"/>
      <c r="AJ58" s="21"/>
      <c r="AK58" s="21"/>
      <c r="AL58" s="25"/>
      <c r="AM58" s="21"/>
      <c r="AN58" s="21"/>
      <c r="AO58" s="21"/>
      <c r="AP58" s="21"/>
      <c r="AQ58" s="21"/>
      <c r="AR58" s="21"/>
    </row>
    <row r="59" spans="1:57" s="15" customFormat="1" ht="21" customHeight="1">
      <c r="D59" s="15" t="s">
        <v>198</v>
      </c>
      <c r="H59" s="15" t="s">
        <v>200</v>
      </c>
      <c r="I59" s="15" t="s">
        <v>1</v>
      </c>
      <c r="J59" s="133">
        <v>0.5</v>
      </c>
      <c r="K59" s="52" t="s">
        <v>87</v>
      </c>
      <c r="L59" s="51"/>
      <c r="M59" s="51"/>
      <c r="N59" s="116">
        <v>0.5</v>
      </c>
      <c r="AB59" s="21"/>
      <c r="AC59" s="21"/>
      <c r="AD59" s="21"/>
      <c r="AE59" s="21"/>
      <c r="AF59" s="19"/>
      <c r="AG59" s="19"/>
      <c r="AH59" s="19"/>
      <c r="AI59" s="19"/>
      <c r="AJ59" s="21"/>
      <c r="AK59" s="21"/>
      <c r="AL59" s="25"/>
      <c r="AM59" s="21"/>
      <c r="AN59" s="21"/>
      <c r="AO59" s="21"/>
      <c r="AP59" s="21"/>
      <c r="AQ59" s="21"/>
      <c r="AR59" s="21"/>
    </row>
    <row r="60" spans="1:57" s="15" customFormat="1" ht="21" customHeight="1" thickBot="1">
      <c r="D60" s="15" t="s">
        <v>170</v>
      </c>
      <c r="H60" s="15" t="s">
        <v>67</v>
      </c>
      <c r="I60" s="15" t="s">
        <v>1</v>
      </c>
      <c r="J60" s="56">
        <f>J58*J38/J59/2.605</f>
        <v>41.811151564464573</v>
      </c>
      <c r="K60" s="15" t="s">
        <v>202</v>
      </c>
      <c r="L60" s="154">
        <f>J60/J38</f>
        <v>0.48368522072936659</v>
      </c>
      <c r="M60" s="15" t="s">
        <v>175</v>
      </c>
      <c r="N60" s="57">
        <f>L60/J29*60</f>
        <v>8.2329399273083678E-2</v>
      </c>
      <c r="O60" s="15" t="s">
        <v>326</v>
      </c>
      <c r="AB60" s="21"/>
      <c r="AC60" s="21"/>
      <c r="AD60" s="21"/>
      <c r="AE60" s="21"/>
      <c r="AF60" s="19"/>
      <c r="AG60" s="19"/>
      <c r="AH60" s="19"/>
      <c r="AI60" s="19"/>
      <c r="AJ60" s="21"/>
      <c r="AK60" s="21"/>
      <c r="AL60" s="79"/>
      <c r="AM60" s="21"/>
      <c r="AN60" s="21"/>
      <c r="AO60" s="21"/>
      <c r="AP60" s="21"/>
      <c r="AQ60" s="21"/>
      <c r="AR60" s="21"/>
    </row>
    <row r="61" spans="1:57" s="15" customFormat="1" ht="21" customHeight="1">
      <c r="D61" s="15" t="s">
        <v>263</v>
      </c>
      <c r="H61" s="15" t="s">
        <v>264</v>
      </c>
      <c r="I61" s="15" t="s">
        <v>1</v>
      </c>
      <c r="J61" s="106">
        <f>2.605*J60</f>
        <v>108.91804982543022</v>
      </c>
      <c r="K61" s="15" t="s">
        <v>19</v>
      </c>
      <c r="L61" s="104" t="s">
        <v>21</v>
      </c>
      <c r="M61" s="15" t="s">
        <v>21</v>
      </c>
      <c r="AB61" s="21"/>
      <c r="AC61" s="21"/>
      <c r="AD61" s="21"/>
      <c r="AE61" s="80" t="s">
        <v>33</v>
      </c>
      <c r="AF61" s="81"/>
      <c r="AG61" s="81"/>
      <c r="AH61" s="19"/>
      <c r="AI61" s="19"/>
      <c r="AJ61" s="21"/>
      <c r="AK61" s="21" t="s">
        <v>1</v>
      </c>
      <c r="AL61" s="21">
        <f>AL40+AL47+AL55</f>
        <v>200925</v>
      </c>
      <c r="AM61" s="21" t="s">
        <v>6</v>
      </c>
      <c r="AN61" s="21"/>
      <c r="AO61" s="21"/>
      <c r="AP61" s="21"/>
      <c r="AQ61" s="21"/>
      <c r="AR61" s="21"/>
    </row>
    <row r="62" spans="1:57" s="15" customFormat="1" ht="21" customHeight="1">
      <c r="D62" s="15" t="s">
        <v>265</v>
      </c>
      <c r="H62" s="15" t="s">
        <v>264</v>
      </c>
      <c r="I62" s="15" t="s">
        <v>1</v>
      </c>
      <c r="J62" s="56">
        <f>3.603*J60</f>
        <v>150.64557908676588</v>
      </c>
      <c r="K62" s="15" t="s">
        <v>19</v>
      </c>
      <c r="AB62" s="21"/>
      <c r="AC62" s="21"/>
      <c r="AD62" s="21"/>
      <c r="AE62" s="21" t="s">
        <v>47</v>
      </c>
      <c r="AF62" s="19"/>
      <c r="AG62" s="19"/>
      <c r="AH62" s="19"/>
      <c r="AI62" s="19"/>
      <c r="AJ62" s="21"/>
      <c r="AK62" s="21" t="s">
        <v>1</v>
      </c>
      <c r="AL62" s="23">
        <f>AL41+AL48+AL56</f>
        <v>10046.25</v>
      </c>
      <c r="AM62" s="21" t="s">
        <v>8</v>
      </c>
      <c r="AN62" s="21"/>
      <c r="AO62" s="21"/>
      <c r="AP62" s="21"/>
      <c r="AQ62" s="21"/>
      <c r="AR62" s="21"/>
    </row>
    <row r="63" spans="1:57" s="15" customFormat="1" ht="21" customHeight="1">
      <c r="D63" s="15" t="s">
        <v>171</v>
      </c>
      <c r="H63" s="15" t="s">
        <v>173</v>
      </c>
      <c r="I63" s="15" t="s">
        <v>1</v>
      </c>
      <c r="J63" s="56">
        <f>1.5*(L40+L41)</f>
        <v>34.865549846680636</v>
      </c>
      <c r="K63" s="15" t="s">
        <v>203</v>
      </c>
      <c r="L63" s="59">
        <f>J63/60</f>
        <v>0.58109249744467728</v>
      </c>
      <c r="M63" s="15" t="s">
        <v>174</v>
      </c>
      <c r="O63" s="94"/>
      <c r="AB63" s="21"/>
      <c r="AC63" s="21"/>
      <c r="AD63" s="21"/>
      <c r="AE63" s="21" t="s">
        <v>35</v>
      </c>
      <c r="AF63" s="21"/>
      <c r="AG63" s="21"/>
      <c r="AH63" s="19"/>
      <c r="AI63" s="21"/>
      <c r="AJ63" s="19"/>
      <c r="AK63" s="21" t="s">
        <v>1</v>
      </c>
      <c r="AL63" s="23">
        <f>AL38+AL45+AL53</f>
        <v>6973.1023252178493</v>
      </c>
      <c r="AM63" s="21" t="s">
        <v>126</v>
      </c>
      <c r="AN63" s="25">
        <f>AL63/60</f>
        <v>116.21837208696415</v>
      </c>
      <c r="AO63" s="21" t="s">
        <v>22</v>
      </c>
      <c r="AP63" s="21"/>
      <c r="AQ63" s="21"/>
      <c r="AR63" s="21"/>
    </row>
    <row r="64" spans="1:57" s="15" customFormat="1" ht="21" customHeight="1">
      <c r="D64" s="15" t="s">
        <v>172</v>
      </c>
      <c r="H64" s="15" t="s">
        <v>70</v>
      </c>
      <c r="I64" s="15" t="s">
        <v>1</v>
      </c>
      <c r="J64" s="55">
        <f>J60*60*J63</f>
        <v>87466.127341077517</v>
      </c>
      <c r="K64" s="15" t="s">
        <v>201</v>
      </c>
      <c r="L64" s="111">
        <f>J64/J26</f>
        <v>0.43531729421962184</v>
      </c>
      <c r="M64" s="15" t="s">
        <v>204</v>
      </c>
      <c r="O64" s="21"/>
      <c r="AB64" s="21"/>
      <c r="AC64" s="21"/>
      <c r="AD64" s="21"/>
      <c r="AP64" s="21"/>
      <c r="AQ64" s="21"/>
      <c r="AR64" s="21"/>
    </row>
    <row r="65" spans="3:44" s="15" customFormat="1" ht="21" customHeight="1">
      <c r="D65" s="15" t="s">
        <v>190</v>
      </c>
      <c r="H65" s="15" t="s">
        <v>192</v>
      </c>
      <c r="I65" s="105" t="s">
        <v>1</v>
      </c>
      <c r="J65" s="59">
        <f>60*J60/J29</f>
        <v>7.1167917556535443</v>
      </c>
      <c r="K65" s="15" t="s">
        <v>194</v>
      </c>
      <c r="N65" s="94"/>
      <c r="O65" s="21"/>
      <c r="AB65" s="21"/>
      <c r="AC65" s="21"/>
      <c r="AD65" s="21"/>
      <c r="AP65" s="21"/>
      <c r="AQ65" s="21"/>
      <c r="AR65" s="21"/>
    </row>
    <row r="66" spans="3:44" s="15" customFormat="1" ht="21" customHeight="1">
      <c r="D66" s="21" t="s">
        <v>191</v>
      </c>
      <c r="E66" s="21"/>
      <c r="F66" s="21"/>
      <c r="G66" s="21"/>
      <c r="H66" s="21" t="s">
        <v>193</v>
      </c>
      <c r="I66" s="98" t="s">
        <v>1</v>
      </c>
      <c r="J66" s="23">
        <f>J64/J29</f>
        <v>248.13085770518444</v>
      </c>
      <c r="K66" s="21" t="s">
        <v>207</v>
      </c>
      <c r="L66" s="112">
        <f>J66</f>
        <v>248.13085770518444</v>
      </c>
      <c r="M66" s="21" t="s">
        <v>206</v>
      </c>
      <c r="N66" s="21"/>
      <c r="O66" s="21"/>
      <c r="AB66" s="19"/>
      <c r="AC66" s="19"/>
      <c r="AD66" s="19"/>
      <c r="AP66" s="21"/>
      <c r="AQ66" s="21"/>
      <c r="AR66" s="21"/>
    </row>
    <row r="67" spans="3:44" s="15" customFormat="1" ht="21" customHeight="1">
      <c r="C67" s="66"/>
      <c r="D67" s="21"/>
      <c r="E67" s="21"/>
      <c r="F67" s="21"/>
      <c r="G67" s="21"/>
      <c r="H67" s="21"/>
      <c r="I67" s="98"/>
      <c r="J67" s="23"/>
      <c r="K67" s="21"/>
      <c r="L67" s="21"/>
      <c r="M67" s="21"/>
      <c r="N67" s="21"/>
      <c r="O67" s="21"/>
    </row>
    <row r="68" spans="3:44" s="94" customFormat="1" ht="20.25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3:44" s="21" customFormat="1" ht="15.75">
      <c r="I69" s="98"/>
      <c r="J69"/>
    </row>
    <row r="70" spans="3:44" s="21" customFormat="1" ht="15.75">
      <c r="J70" s="106"/>
    </row>
    <row r="71" spans="3:44" s="21" customFormat="1" ht="15.75">
      <c r="I71" s="98"/>
      <c r="L71" s="99" t="s">
        <v>21</v>
      </c>
      <c r="N71" s="21" t="s">
        <v>21</v>
      </c>
    </row>
    <row r="72" spans="3:44" s="21" customFormat="1" ht="15.75"/>
    <row r="73" spans="3:44" s="21" customFormat="1" ht="15.75"/>
    <row r="74" spans="3:44" s="21" customFormat="1" ht="15.75"/>
    <row r="75" spans="3:44" s="21" customFormat="1" ht="15.75">
      <c r="P75" s="22" t="s">
        <v>21</v>
      </c>
    </row>
    <row r="76" spans="3:44" s="21" customFormat="1" ht="15.75"/>
    <row r="77" spans="3:44" s="21" customFormat="1" ht="15.75"/>
    <row r="78" spans="3:44" s="21" customFormat="1" ht="15.75"/>
    <row r="79" spans="3:44" s="21" customFormat="1" ht="15.75"/>
    <row r="80" spans="3:44" s="21" customFormat="1" ht="15.75"/>
    <row r="81" s="21" customFormat="1" ht="15.75"/>
    <row r="82" s="21" customFormat="1" ht="15.75"/>
    <row r="83" s="21" customFormat="1" ht="15.75"/>
    <row r="84" s="21" customFormat="1" ht="15.75"/>
    <row r="85" s="21" customFormat="1" ht="15.75"/>
    <row r="86" s="21" customFormat="1" ht="15.75"/>
    <row r="87" s="21" customFormat="1" ht="15.75"/>
    <row r="88" s="21" customFormat="1" ht="15.75"/>
    <row r="89" s="21" customFormat="1" ht="15.75"/>
    <row r="90" s="21" customFormat="1" ht="15.75"/>
    <row r="91" s="21" customFormat="1" ht="15.75"/>
    <row r="92" s="21" customFormat="1" ht="15.75"/>
    <row r="93" s="21" customFormat="1" ht="15.75"/>
    <row r="94" s="21" customFormat="1" ht="15.75"/>
    <row r="95" s="21" customFormat="1" ht="15.75"/>
    <row r="96" s="21" customFormat="1" ht="15.75"/>
    <row r="97" s="21" customFormat="1" ht="15.75"/>
    <row r="98" s="21" customFormat="1" ht="15.75"/>
    <row r="99" s="21" customFormat="1" ht="15.75"/>
    <row r="100" s="21" customFormat="1" ht="15.75"/>
    <row r="101" s="21" customFormat="1" ht="15.75"/>
    <row r="102" s="21" customFormat="1" ht="15.75"/>
    <row r="103" s="21" customFormat="1" ht="15.75"/>
    <row r="104" s="21" customFormat="1" ht="15.75"/>
    <row r="105" s="21" customFormat="1" ht="15.75"/>
    <row r="106" s="21" customFormat="1" ht="15.75"/>
    <row r="107" s="21" customFormat="1" ht="15.75"/>
    <row r="108" s="21" customFormat="1" ht="15.75"/>
    <row r="109" s="21" customFormat="1" ht="15.75"/>
    <row r="110" s="21" customFormat="1" ht="15.75"/>
    <row r="111" s="21" customFormat="1" ht="15.75"/>
    <row r="112" s="21" customFormat="1" ht="15.75"/>
    <row r="113" s="21" customFormat="1" ht="15.75"/>
    <row r="114" s="21" customFormat="1" ht="15.75"/>
    <row r="115" s="21" customFormat="1" ht="15.75"/>
    <row r="116" s="21" customFormat="1" ht="15.75"/>
    <row r="117" s="21" customFormat="1" ht="15.75"/>
    <row r="118" s="21" customFormat="1" ht="15.75"/>
    <row r="119" s="21" customFormat="1" ht="15.75"/>
    <row r="120" s="21" customFormat="1" ht="15.75"/>
    <row r="121" s="21" customFormat="1" ht="15.75"/>
    <row r="122" s="21" customFormat="1" ht="15.75"/>
    <row r="123" s="21" customFormat="1" ht="15.75"/>
    <row r="124" s="21" customFormat="1" ht="15.75"/>
    <row r="125" s="21" customFormat="1" ht="15.75"/>
    <row r="126" s="21" customFormat="1" ht="15.75"/>
    <row r="127" s="21" customFormat="1" ht="15.75"/>
    <row r="128" s="21" customFormat="1" ht="15.6" customHeight="1"/>
    <row r="129" spans="23:44" s="21" customFormat="1" ht="15.6" customHeight="1"/>
    <row r="130" spans="23:44" s="21" customFormat="1" ht="15.6" customHeight="1"/>
    <row r="131" spans="23:44" s="21" customFormat="1" ht="15.6" customHeight="1"/>
    <row r="132" spans="23:44" s="21" customFormat="1" ht="15.6" customHeight="1">
      <c r="W132" s="73"/>
      <c r="X132" s="73"/>
      <c r="AB132" s="73"/>
      <c r="AC132" s="73"/>
      <c r="AD132" s="73"/>
      <c r="AG132" s="73"/>
      <c r="AH132" s="73"/>
      <c r="AI132" s="73"/>
      <c r="AJ132" s="73"/>
      <c r="AL132" s="73"/>
      <c r="AM132" s="73"/>
      <c r="AN132" s="73"/>
      <c r="AO132" s="73"/>
      <c r="AP132" s="73"/>
      <c r="AQ132" s="73"/>
      <c r="AR132" s="73"/>
    </row>
    <row r="133" spans="23:44" s="21" customFormat="1" ht="15.6" customHeight="1">
      <c r="W133" s="73"/>
      <c r="X133" s="73"/>
      <c r="AB133" s="73"/>
      <c r="AC133" s="73"/>
      <c r="AD133" s="73"/>
      <c r="AH133" s="73"/>
      <c r="AI133" s="73"/>
      <c r="AJ133" s="73"/>
      <c r="AM133" s="73"/>
      <c r="AN133" s="73"/>
      <c r="AO133" s="73"/>
      <c r="AP133" s="73"/>
      <c r="AQ133" s="73"/>
      <c r="AR133" s="73"/>
    </row>
    <row r="134" spans="23:44" s="21" customFormat="1" ht="15.6" customHeight="1">
      <c r="W134" s="73"/>
      <c r="X134" s="73"/>
      <c r="AH134" s="73"/>
      <c r="AI134" s="73"/>
      <c r="AJ134" s="73"/>
      <c r="AM134" s="73"/>
      <c r="AN134" s="73"/>
      <c r="AO134" s="73"/>
      <c r="AP134" s="73"/>
      <c r="AQ134" s="73"/>
      <c r="AR134" s="73"/>
    </row>
    <row r="135" spans="23:44" s="21" customFormat="1" ht="15.6" customHeight="1">
      <c r="W135" s="73"/>
      <c r="X135" s="73"/>
      <c r="AG135" s="73"/>
      <c r="AH135" s="73"/>
      <c r="AI135" s="73"/>
      <c r="AJ135" s="73"/>
      <c r="AL135" s="73"/>
      <c r="AM135" s="73"/>
      <c r="AN135" s="73"/>
      <c r="AO135" s="73"/>
      <c r="AP135" s="73"/>
      <c r="AQ135" s="73"/>
      <c r="AR135" s="73"/>
    </row>
    <row r="136" spans="23:44" s="21" customFormat="1" ht="15.6" customHeight="1">
      <c r="W136" s="73"/>
      <c r="X136" s="73"/>
      <c r="AB136" s="73"/>
      <c r="AC136" s="73"/>
      <c r="AD136" s="73"/>
      <c r="AG136" s="73"/>
      <c r="AH136" s="73"/>
      <c r="AI136" s="73"/>
      <c r="AJ136" s="73"/>
      <c r="AL136" s="73"/>
      <c r="AM136" s="73"/>
      <c r="AN136" s="73"/>
      <c r="AO136" s="73"/>
      <c r="AP136" s="73"/>
      <c r="AQ136" s="73"/>
      <c r="AR136" s="73"/>
    </row>
    <row r="137" spans="23:44" s="21" customFormat="1" ht="15.6" customHeight="1"/>
    <row r="138" spans="23:44" s="21" customFormat="1" ht="15.6" customHeight="1">
      <c r="W138" s="24"/>
      <c r="X138" s="23"/>
      <c r="Y138" s="23"/>
      <c r="Z138" s="23"/>
      <c r="AA138" s="23"/>
      <c r="AB138" s="23"/>
      <c r="AC138" s="23"/>
      <c r="AD138" s="23"/>
      <c r="AG138" s="25"/>
      <c r="AH138" s="23"/>
      <c r="AI138" s="23"/>
      <c r="AL138" s="25"/>
      <c r="AM138" s="23"/>
      <c r="AN138" s="23"/>
      <c r="AO138" s="23"/>
      <c r="AP138" s="23"/>
      <c r="AQ138" s="23"/>
      <c r="AR138" s="23"/>
    </row>
    <row r="139" spans="23:44" s="21" customFormat="1" ht="15.6" customHeight="1">
      <c r="W139" s="24"/>
      <c r="X139" s="23"/>
      <c r="Y139" s="23"/>
      <c r="Z139" s="23"/>
      <c r="AA139" s="23"/>
      <c r="AB139" s="23"/>
      <c r="AC139" s="23"/>
      <c r="AD139" s="23"/>
      <c r="AG139" s="25"/>
      <c r="AH139" s="23"/>
      <c r="AI139" s="23"/>
      <c r="AJ139" s="23"/>
      <c r="AL139" s="25"/>
      <c r="AM139" s="23"/>
      <c r="AN139" s="23"/>
      <c r="AO139" s="23"/>
      <c r="AP139" s="23"/>
      <c r="AQ139" s="23"/>
      <c r="AR139" s="23"/>
    </row>
    <row r="140" spans="23:44" s="21" customFormat="1" ht="15.6" customHeight="1">
      <c r="W140" s="24"/>
      <c r="X140" s="23"/>
      <c r="Y140" s="23"/>
      <c r="Z140" s="23"/>
      <c r="AA140" s="23"/>
      <c r="AB140" s="23"/>
      <c r="AC140" s="23"/>
      <c r="AD140" s="23"/>
      <c r="AG140" s="25"/>
      <c r="AH140" s="23"/>
      <c r="AI140" s="23"/>
      <c r="AJ140" s="23"/>
      <c r="AL140" s="25"/>
      <c r="AM140" s="23"/>
      <c r="AN140" s="23"/>
      <c r="AO140" s="23"/>
      <c r="AP140" s="23"/>
      <c r="AQ140" s="23"/>
      <c r="AR140" s="23"/>
    </row>
    <row r="141" spans="23:44" s="21" customFormat="1" ht="15.6" customHeight="1">
      <c r="W141" s="24"/>
      <c r="X141" s="23"/>
      <c r="Y141" s="23"/>
      <c r="Z141" s="23"/>
      <c r="AA141" s="23"/>
      <c r="AB141" s="23"/>
      <c r="AC141" s="23"/>
      <c r="AD141" s="23"/>
      <c r="AG141" s="25"/>
      <c r="AH141" s="23"/>
      <c r="AI141" s="23"/>
      <c r="AJ141" s="23"/>
      <c r="AL141" s="25"/>
      <c r="AM141" s="23"/>
      <c r="AN141" s="23"/>
      <c r="AO141" s="23"/>
      <c r="AP141" s="23"/>
      <c r="AQ141" s="23"/>
      <c r="AR141" s="23"/>
    </row>
    <row r="142" spans="23:44" s="21" customFormat="1" ht="15.6" customHeight="1">
      <c r="W142" s="24"/>
      <c r="X142" s="23"/>
      <c r="Y142" s="23"/>
      <c r="Z142" s="23"/>
      <c r="AA142" s="23"/>
      <c r="AB142" s="23"/>
      <c r="AC142" s="23"/>
      <c r="AD142" s="23"/>
      <c r="AG142" s="25"/>
      <c r="AH142" s="23"/>
      <c r="AI142" s="23"/>
      <c r="AJ142" s="23"/>
      <c r="AL142" s="25"/>
      <c r="AM142" s="23"/>
      <c r="AN142" s="23"/>
      <c r="AO142" s="23"/>
      <c r="AP142" s="23"/>
      <c r="AQ142" s="23"/>
      <c r="AR142" s="23"/>
    </row>
    <row r="143" spans="23:44" s="21" customFormat="1" ht="15.6" customHeight="1">
      <c r="W143" s="24"/>
      <c r="X143" s="23"/>
      <c r="Y143" s="23"/>
      <c r="Z143" s="23"/>
      <c r="AA143" s="23"/>
      <c r="AB143" s="23"/>
      <c r="AC143" s="23"/>
      <c r="AD143" s="23"/>
      <c r="AG143" s="25"/>
      <c r="AH143" s="23"/>
      <c r="AI143" s="23"/>
      <c r="AJ143" s="23"/>
      <c r="AL143" s="25"/>
      <c r="AM143" s="23"/>
      <c r="AN143" s="23"/>
      <c r="AO143" s="23"/>
      <c r="AP143" s="23"/>
      <c r="AQ143" s="23"/>
      <c r="AR143" s="23"/>
    </row>
    <row r="144" spans="23:44" s="21" customFormat="1" ht="15.6" customHeight="1">
      <c r="W144" s="24"/>
      <c r="X144" s="23"/>
      <c r="Y144" s="23"/>
      <c r="Z144" s="23"/>
      <c r="AA144" s="23"/>
      <c r="AB144" s="23"/>
      <c r="AC144" s="23"/>
      <c r="AD144" s="23"/>
      <c r="AG144" s="25"/>
      <c r="AH144" s="23"/>
      <c r="AI144" s="23"/>
      <c r="AJ144" s="23"/>
      <c r="AL144" s="25"/>
      <c r="AM144" s="23"/>
      <c r="AN144" s="23"/>
      <c r="AO144" s="23"/>
      <c r="AP144" s="23"/>
      <c r="AQ144" s="23"/>
      <c r="AR144" s="23"/>
    </row>
    <row r="145" spans="23:44" s="21" customFormat="1" ht="15.6" customHeight="1">
      <c r="W145" s="24"/>
      <c r="X145" s="23"/>
      <c r="Y145" s="23"/>
      <c r="Z145" s="23"/>
      <c r="AA145" s="23"/>
      <c r="AB145" s="23"/>
      <c r="AC145" s="23"/>
      <c r="AD145" s="23"/>
      <c r="AG145" s="25"/>
      <c r="AH145" s="23"/>
      <c r="AI145" s="23"/>
      <c r="AJ145" s="23"/>
      <c r="AL145" s="25"/>
      <c r="AM145" s="23"/>
      <c r="AN145" s="23"/>
      <c r="AO145" s="23"/>
      <c r="AP145" s="23"/>
      <c r="AQ145" s="23"/>
      <c r="AR145" s="23"/>
    </row>
    <row r="146" spans="23:44" s="21" customFormat="1" ht="15.6" customHeight="1">
      <c r="W146" s="24"/>
      <c r="X146" s="23"/>
      <c r="Y146" s="23"/>
      <c r="Z146" s="23"/>
      <c r="AA146" s="23"/>
      <c r="AB146" s="23"/>
      <c r="AC146" s="23"/>
      <c r="AD146" s="23"/>
      <c r="AG146" s="25"/>
      <c r="AH146" s="23"/>
      <c r="AI146" s="23"/>
      <c r="AJ146" s="23"/>
      <c r="AL146" s="25"/>
      <c r="AM146" s="23"/>
      <c r="AN146" s="23"/>
      <c r="AO146" s="23"/>
      <c r="AP146" s="23"/>
      <c r="AQ146" s="23"/>
      <c r="AR146" s="23"/>
    </row>
    <row r="147" spans="23:44" s="21" customFormat="1" ht="15.6" customHeight="1">
      <c r="W147" s="24"/>
      <c r="X147" s="23"/>
      <c r="Y147" s="23"/>
      <c r="Z147" s="23"/>
      <c r="AA147" s="23"/>
      <c r="AB147" s="23"/>
      <c r="AC147" s="23"/>
      <c r="AD147" s="23"/>
      <c r="AG147" s="25"/>
      <c r="AH147" s="23"/>
      <c r="AI147" s="23"/>
      <c r="AJ147" s="23"/>
      <c r="AL147" s="25"/>
      <c r="AM147" s="23"/>
      <c r="AN147" s="23"/>
      <c r="AO147" s="23"/>
      <c r="AP147" s="23"/>
      <c r="AQ147" s="23"/>
      <c r="AR147" s="23"/>
    </row>
    <row r="148" spans="23:44" s="21" customFormat="1" ht="15.6" customHeight="1">
      <c r="W148" s="24"/>
      <c r="X148" s="23"/>
      <c r="Y148" s="23"/>
      <c r="Z148" s="23"/>
      <c r="AA148" s="23"/>
      <c r="AB148" s="23"/>
      <c r="AC148" s="23"/>
      <c r="AD148" s="23"/>
      <c r="AG148" s="25"/>
      <c r="AH148" s="23"/>
      <c r="AI148" s="23"/>
      <c r="AJ148" s="23"/>
      <c r="AL148" s="25"/>
      <c r="AM148" s="23"/>
      <c r="AN148" s="23"/>
      <c r="AO148" s="23"/>
      <c r="AP148" s="23"/>
      <c r="AQ148" s="23"/>
      <c r="AR148" s="23"/>
    </row>
    <row r="149" spans="23:44" s="21" customFormat="1" ht="15.6" customHeight="1">
      <c r="W149" s="24"/>
      <c r="X149" s="23"/>
      <c r="Y149" s="23"/>
      <c r="Z149" s="23"/>
      <c r="AA149" s="23"/>
      <c r="AB149" s="23"/>
      <c r="AC149" s="23"/>
      <c r="AD149" s="23"/>
      <c r="AG149" s="25"/>
      <c r="AH149" s="23"/>
      <c r="AI149" s="23"/>
      <c r="AJ149" s="23"/>
      <c r="AL149" s="25"/>
      <c r="AM149" s="23"/>
      <c r="AN149" s="23"/>
      <c r="AO149" s="23"/>
      <c r="AP149" s="23"/>
      <c r="AQ149" s="23"/>
      <c r="AR149" s="23"/>
    </row>
    <row r="150" spans="23:44" s="21" customFormat="1" ht="15.6" customHeight="1">
      <c r="W150" s="24"/>
      <c r="X150" s="23"/>
      <c r="Y150" s="23"/>
      <c r="Z150" s="23"/>
      <c r="AA150" s="23"/>
      <c r="AB150" s="23"/>
      <c r="AC150" s="23"/>
      <c r="AD150" s="23"/>
      <c r="AG150" s="25"/>
      <c r="AH150" s="23"/>
      <c r="AI150" s="23"/>
      <c r="AJ150" s="23"/>
      <c r="AL150" s="25"/>
      <c r="AM150" s="23"/>
      <c r="AN150" s="23"/>
      <c r="AO150" s="23"/>
      <c r="AP150" s="23"/>
      <c r="AQ150" s="23"/>
      <c r="AR150" s="23"/>
    </row>
    <row r="151" spans="23:44" s="21" customFormat="1" ht="15.6" customHeight="1">
      <c r="W151" s="24"/>
      <c r="X151" s="23"/>
      <c r="Y151" s="23"/>
      <c r="Z151" s="23"/>
      <c r="AA151" s="23"/>
      <c r="AB151" s="23"/>
      <c r="AC151" s="23"/>
      <c r="AD151" s="23"/>
      <c r="AG151" s="25"/>
      <c r="AH151" s="23"/>
      <c r="AI151" s="23"/>
      <c r="AJ151" s="23"/>
      <c r="AL151" s="25"/>
      <c r="AM151" s="23"/>
      <c r="AN151" s="23"/>
      <c r="AO151" s="23"/>
      <c r="AP151" s="23"/>
      <c r="AQ151" s="23"/>
      <c r="AR151" s="23"/>
    </row>
    <row r="152" spans="23:44" s="21" customFormat="1" ht="15.6" customHeight="1">
      <c r="W152" s="24"/>
      <c r="X152" s="23"/>
      <c r="Y152" s="23"/>
      <c r="Z152" s="23"/>
      <c r="AA152" s="23"/>
      <c r="AB152" s="23"/>
      <c r="AC152" s="23"/>
      <c r="AD152" s="23"/>
      <c r="AG152" s="25"/>
      <c r="AH152" s="23"/>
      <c r="AI152" s="23"/>
      <c r="AJ152" s="23"/>
      <c r="AL152" s="25"/>
      <c r="AM152" s="23"/>
      <c r="AN152" s="23"/>
      <c r="AO152" s="23"/>
      <c r="AP152" s="23"/>
      <c r="AQ152" s="23"/>
      <c r="AR152" s="23"/>
    </row>
    <row r="153" spans="23:44" s="21" customFormat="1" ht="15.6" customHeight="1">
      <c r="W153" s="24"/>
      <c r="X153" s="23"/>
      <c r="Y153" s="23"/>
      <c r="Z153" s="23"/>
      <c r="AA153" s="23"/>
      <c r="AB153" s="23"/>
      <c r="AC153" s="23"/>
      <c r="AD153" s="23"/>
      <c r="AG153" s="25"/>
      <c r="AH153" s="23"/>
      <c r="AI153" s="23"/>
      <c r="AJ153" s="23"/>
      <c r="AL153" s="25"/>
      <c r="AM153" s="23"/>
      <c r="AN153" s="23"/>
      <c r="AO153" s="23"/>
      <c r="AP153" s="23"/>
      <c r="AQ153" s="23"/>
      <c r="AR153" s="23"/>
    </row>
    <row r="154" spans="23:44" s="21" customFormat="1" ht="15.6" customHeight="1">
      <c r="W154" s="24"/>
      <c r="X154" s="23"/>
      <c r="Y154" s="23"/>
      <c r="Z154" s="23"/>
      <c r="AA154" s="23"/>
      <c r="AB154" s="23"/>
      <c r="AC154" s="23"/>
      <c r="AD154" s="23"/>
      <c r="AG154" s="25"/>
      <c r="AH154" s="23"/>
      <c r="AI154" s="23"/>
      <c r="AJ154" s="23"/>
      <c r="AL154" s="25"/>
      <c r="AM154" s="23"/>
      <c r="AN154" s="23"/>
      <c r="AO154" s="23"/>
      <c r="AP154" s="23"/>
      <c r="AQ154" s="23"/>
      <c r="AR154" s="23"/>
    </row>
    <row r="155" spans="23:44" s="21" customFormat="1" ht="15.6" customHeight="1">
      <c r="W155" s="24"/>
      <c r="X155" s="23"/>
      <c r="Y155" s="23"/>
      <c r="Z155" s="23"/>
      <c r="AA155" s="23"/>
      <c r="AB155" s="23"/>
      <c r="AC155" s="23"/>
      <c r="AD155" s="23"/>
      <c r="AG155" s="25"/>
      <c r="AH155" s="23"/>
      <c r="AI155" s="23"/>
      <c r="AJ155" s="23"/>
      <c r="AL155" s="25"/>
      <c r="AM155" s="23"/>
      <c r="AN155" s="23"/>
      <c r="AO155" s="23"/>
      <c r="AP155" s="23"/>
      <c r="AQ155" s="23"/>
      <c r="AR155" s="23"/>
    </row>
    <row r="156" spans="23:44" s="21" customFormat="1" ht="15.6" customHeight="1">
      <c r="W156" s="24"/>
      <c r="X156" s="23"/>
      <c r="Y156" s="23"/>
      <c r="Z156" s="23"/>
      <c r="AA156" s="23"/>
      <c r="AB156" s="23"/>
      <c r="AC156" s="23"/>
      <c r="AD156" s="23"/>
      <c r="AG156" s="25"/>
      <c r="AH156" s="23"/>
      <c r="AI156" s="23"/>
      <c r="AJ156" s="23"/>
      <c r="AL156" s="25"/>
      <c r="AM156" s="23"/>
      <c r="AN156" s="23"/>
      <c r="AO156" s="23"/>
      <c r="AP156" s="23"/>
      <c r="AQ156" s="23"/>
      <c r="AR156" s="23"/>
    </row>
    <row r="157" spans="23:44" s="21" customFormat="1" ht="15.6" customHeight="1">
      <c r="W157" s="24"/>
      <c r="X157" s="23"/>
      <c r="Y157" s="23"/>
      <c r="Z157" s="23"/>
      <c r="AA157" s="23"/>
      <c r="AB157" s="23"/>
      <c r="AC157" s="23"/>
      <c r="AD157" s="23"/>
      <c r="AG157" s="25"/>
      <c r="AH157" s="23"/>
      <c r="AI157" s="23"/>
      <c r="AJ157" s="23"/>
      <c r="AL157" s="25"/>
      <c r="AM157" s="23"/>
      <c r="AN157" s="23"/>
      <c r="AO157" s="23"/>
      <c r="AP157" s="23"/>
      <c r="AQ157" s="23"/>
      <c r="AR157" s="23"/>
    </row>
    <row r="158" spans="23:44" s="21" customFormat="1" ht="15.6" customHeight="1">
      <c r="W158" s="24"/>
      <c r="X158" s="23"/>
      <c r="Y158" s="23"/>
      <c r="Z158" s="23"/>
      <c r="AA158" s="23"/>
      <c r="AB158" s="23"/>
      <c r="AC158" s="23"/>
      <c r="AD158" s="23"/>
      <c r="AG158" s="25"/>
      <c r="AH158" s="23"/>
      <c r="AI158" s="23"/>
      <c r="AJ158" s="23"/>
      <c r="AL158" s="25"/>
      <c r="AM158" s="23"/>
      <c r="AN158" s="23"/>
      <c r="AO158" s="23"/>
      <c r="AP158" s="23"/>
      <c r="AQ158" s="23"/>
      <c r="AR158" s="23"/>
    </row>
    <row r="159" spans="23:44" s="21" customFormat="1" ht="15.6" customHeight="1">
      <c r="W159" s="24"/>
      <c r="X159" s="23"/>
      <c r="AB159" s="23"/>
      <c r="AC159" s="23"/>
      <c r="AD159" s="23"/>
      <c r="AG159" s="25"/>
      <c r="AH159" s="23"/>
      <c r="AI159" s="23"/>
      <c r="AJ159" s="23"/>
      <c r="AL159" s="25"/>
      <c r="AM159" s="23"/>
      <c r="AN159" s="23"/>
      <c r="AO159" s="23"/>
      <c r="AP159" s="23"/>
      <c r="AQ159" s="23"/>
      <c r="AR159" s="23"/>
    </row>
    <row r="160" spans="23:44" s="21" customFormat="1" ht="15.6" customHeight="1">
      <c r="W160" s="24"/>
      <c r="X160" s="23"/>
      <c r="AB160" s="23"/>
      <c r="AC160" s="23"/>
      <c r="AD160" s="23"/>
      <c r="AG160" s="25"/>
      <c r="AH160" s="23"/>
      <c r="AI160" s="23"/>
      <c r="AJ160" s="23"/>
      <c r="AL160" s="25"/>
      <c r="AM160" s="23"/>
      <c r="AN160" s="23"/>
      <c r="AO160" s="23"/>
      <c r="AP160" s="23"/>
      <c r="AQ160" s="23"/>
      <c r="AR160" s="23"/>
    </row>
    <row r="161" spans="2:44" s="21" customFormat="1" ht="15.6" customHeight="1">
      <c r="W161" s="24"/>
      <c r="X161" s="23"/>
      <c r="AB161" s="23"/>
      <c r="AC161" s="23"/>
      <c r="AD161" s="23"/>
      <c r="AG161" s="25"/>
      <c r="AH161" s="23"/>
      <c r="AI161" s="23"/>
      <c r="AJ161" s="23"/>
      <c r="AL161" s="25"/>
      <c r="AM161" s="23"/>
      <c r="AN161" s="23"/>
      <c r="AO161" s="23"/>
      <c r="AP161" s="23"/>
      <c r="AQ161" s="23"/>
      <c r="AR161" s="23"/>
    </row>
    <row r="162" spans="2:44" s="21" customFormat="1" ht="15.6" customHeight="1">
      <c r="W162" s="24"/>
      <c r="X162" s="23"/>
      <c r="AB162" s="23"/>
      <c r="AC162" s="23"/>
      <c r="AD162" s="23"/>
      <c r="AG162" s="25"/>
      <c r="AH162" s="23"/>
      <c r="AI162" s="23"/>
      <c r="AJ162" s="23"/>
      <c r="AL162" s="25"/>
      <c r="AM162" s="23"/>
      <c r="AN162" s="23"/>
      <c r="AO162" s="23"/>
      <c r="AP162" s="23"/>
      <c r="AQ162" s="23"/>
      <c r="AR162" s="23"/>
    </row>
    <row r="163" spans="2:44" s="21" customFormat="1" ht="15.6" customHeight="1">
      <c r="W163" s="24"/>
      <c r="X163" s="23"/>
      <c r="AB163" s="23"/>
      <c r="AC163" s="23"/>
      <c r="AD163" s="23"/>
      <c r="AG163" s="25"/>
      <c r="AH163" s="23"/>
      <c r="AI163" s="23"/>
      <c r="AJ163" s="23"/>
      <c r="AL163" s="25"/>
      <c r="AM163" s="23"/>
      <c r="AN163" s="23"/>
      <c r="AO163" s="23"/>
      <c r="AP163" s="23"/>
      <c r="AQ163" s="23"/>
      <c r="AR163" s="23"/>
    </row>
    <row r="164" spans="2:44" s="21" customFormat="1" ht="15.6" customHeight="1">
      <c r="W164" s="24"/>
      <c r="X164" s="23"/>
      <c r="AB164" s="23"/>
      <c r="AC164" s="23"/>
      <c r="AD164" s="23"/>
      <c r="AG164" s="25"/>
      <c r="AH164" s="23"/>
      <c r="AI164" s="23"/>
      <c r="AJ164" s="23"/>
      <c r="AL164" s="25"/>
      <c r="AM164" s="23"/>
      <c r="AN164" s="23"/>
      <c r="AO164" s="23"/>
      <c r="AP164" s="23"/>
      <c r="AQ164" s="23"/>
      <c r="AR164" s="23"/>
    </row>
    <row r="165" spans="2:44" s="21" customFormat="1" ht="15.6" customHeight="1">
      <c r="W165" s="24"/>
      <c r="X165" s="23"/>
      <c r="AB165" s="23"/>
      <c r="AC165" s="23"/>
      <c r="AD165" s="23"/>
      <c r="AG165" s="25"/>
      <c r="AH165" s="23"/>
      <c r="AI165" s="23"/>
      <c r="AJ165" s="23"/>
      <c r="AL165" s="25"/>
      <c r="AM165" s="23"/>
      <c r="AN165" s="23"/>
      <c r="AO165" s="23"/>
      <c r="AP165" s="23"/>
      <c r="AQ165" s="23"/>
      <c r="AR165" s="23"/>
    </row>
    <row r="166" spans="2:44" s="21" customFormat="1" ht="15.6" customHeight="1">
      <c r="W166" s="24"/>
      <c r="X166" s="23"/>
      <c r="AB166" s="23"/>
      <c r="AC166" s="23"/>
      <c r="AD166" s="23"/>
      <c r="AG166" s="25"/>
      <c r="AH166" s="23"/>
      <c r="AI166" s="23"/>
      <c r="AJ166" s="23"/>
      <c r="AL166" s="25"/>
      <c r="AM166" s="23"/>
      <c r="AN166" s="23"/>
      <c r="AO166" s="23"/>
      <c r="AP166" s="23"/>
      <c r="AQ166" s="23"/>
      <c r="AR166" s="23"/>
    </row>
    <row r="167" spans="2:44" s="21" customFormat="1" ht="15.6" customHeight="1">
      <c r="W167" s="24"/>
      <c r="X167" s="23"/>
      <c r="AB167" s="23"/>
      <c r="AC167" s="23"/>
      <c r="AD167" s="23"/>
      <c r="AG167" s="25"/>
      <c r="AH167" s="23"/>
      <c r="AI167" s="23"/>
      <c r="AJ167" s="23"/>
      <c r="AL167" s="25"/>
      <c r="AM167" s="23"/>
      <c r="AN167" s="23"/>
      <c r="AO167" s="23"/>
      <c r="AP167" s="23"/>
      <c r="AQ167" s="23"/>
      <c r="AR167" s="23"/>
    </row>
    <row r="168" spans="2:44" s="21" customFormat="1" ht="15.6" customHeight="1">
      <c r="W168" s="24"/>
      <c r="AB168" s="23"/>
      <c r="AC168" s="23"/>
      <c r="AD168" s="23"/>
      <c r="AG168" s="25"/>
      <c r="AH168" s="23"/>
      <c r="AI168" s="23"/>
      <c r="AJ168" s="23"/>
      <c r="AL168" s="25"/>
      <c r="AM168" s="23"/>
      <c r="AN168" s="23"/>
      <c r="AO168" s="23"/>
      <c r="AP168" s="23"/>
      <c r="AQ168" s="23"/>
      <c r="AR168" s="23"/>
    </row>
    <row r="169" spans="2:44" s="21" customFormat="1" ht="15.6" customHeight="1">
      <c r="AO169" s="23"/>
      <c r="AP169" s="23"/>
      <c r="AQ169" s="23"/>
      <c r="AR169" s="23"/>
    </row>
    <row r="170" spans="2:44" s="21" customFormat="1" ht="15.6" customHeight="1">
      <c r="AO170" s="23"/>
      <c r="AP170" s="23"/>
      <c r="AQ170" s="23"/>
      <c r="AR170" s="23"/>
    </row>
    <row r="171" spans="2:44" s="21" customFormat="1" ht="15.6" customHeight="1">
      <c r="AO171" s="23"/>
      <c r="AP171" s="23"/>
      <c r="AQ171" s="23"/>
      <c r="AR171" s="23"/>
    </row>
    <row r="172" spans="2:44" s="21" customFormat="1" ht="15.6" customHeight="1">
      <c r="AO172" s="23"/>
      <c r="AP172" s="23"/>
      <c r="AQ172" s="23"/>
      <c r="AR172" s="23"/>
    </row>
    <row r="173" spans="2:44" s="21" customFormat="1" ht="15.6" customHeight="1">
      <c r="P173" s="23" t="s">
        <v>21</v>
      </c>
      <c r="AL173" s="23"/>
    </row>
    <row r="174" spans="2:44" s="20" customFormat="1">
      <c r="AL174" s="27"/>
    </row>
    <row r="175" spans="2:44" s="20" customFormat="1">
      <c r="B175" s="28"/>
      <c r="AL175" s="27"/>
    </row>
    <row r="176" spans="2:44" s="20" customFormat="1"/>
    <row r="177" spans="10:10" s="20" customFormat="1"/>
    <row r="178" spans="10:10" s="20" customFormat="1"/>
    <row r="179" spans="10:10" s="20" customFormat="1"/>
    <row r="180" spans="10:10" s="20" customFormat="1"/>
    <row r="181" spans="10:10" s="20" customFormat="1"/>
    <row r="182" spans="10:10" s="20" customFormat="1"/>
    <row r="183" spans="10:10" s="20" customFormat="1"/>
    <row r="184" spans="10:10" s="20" customFormat="1"/>
    <row r="185" spans="10:10" s="20" customFormat="1"/>
    <row r="186" spans="10:10" s="20" customFormat="1"/>
    <row r="187" spans="10:10" s="20" customFormat="1"/>
    <row r="188" spans="10:10" s="20" customFormat="1">
      <c r="J188" s="29"/>
    </row>
    <row r="189" spans="10:10" s="20" customFormat="1"/>
    <row r="190" spans="10:10" s="20" customFormat="1"/>
    <row r="191" spans="10:10" s="20" customFormat="1"/>
    <row r="192" spans="10:10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pans="3:9" s="20" customFormat="1"/>
    <row r="210" spans="3:9" s="20" customFormat="1"/>
    <row r="211" spans="3:9" s="20" customFormat="1"/>
    <row r="212" spans="3:9" s="20" customFormat="1"/>
    <row r="213" spans="3:9" s="20" customFormat="1">
      <c r="F213" s="26"/>
      <c r="I213" s="26"/>
    </row>
    <row r="214" spans="3:9" s="20" customFormat="1">
      <c r="I214" s="27"/>
    </row>
    <row r="215" spans="3:9" s="20" customFormat="1">
      <c r="C215" s="26"/>
      <c r="I215" s="27"/>
    </row>
    <row r="216" spans="3:9" s="20" customFormat="1">
      <c r="C216" s="26"/>
      <c r="I216" s="27"/>
    </row>
    <row r="217" spans="3:9" s="20" customFormat="1">
      <c r="C217" s="26"/>
      <c r="I217" s="27"/>
    </row>
    <row r="218" spans="3:9" s="20" customFormat="1">
      <c r="I218" s="27"/>
    </row>
    <row r="219" spans="3:9" s="20" customFormat="1"/>
    <row r="220" spans="3:9" s="20" customFormat="1"/>
    <row r="221" spans="3:9" s="20" customFormat="1"/>
    <row r="222" spans="3:9" s="20" customFormat="1"/>
    <row r="223" spans="3:9" s="20" customFormat="1"/>
    <row r="224" spans="3:9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</sheetData>
  <sheetProtection password="C901" sheet="1" objects="1" scenarios="1"/>
  <mergeCells count="12">
    <mergeCell ref="J14:L14"/>
    <mergeCell ref="M8:N8"/>
    <mergeCell ref="A4:B4"/>
    <mergeCell ref="D4:L4"/>
    <mergeCell ref="D6:L6"/>
    <mergeCell ref="D8:J8"/>
    <mergeCell ref="D10:J10"/>
    <mergeCell ref="M2:O2"/>
    <mergeCell ref="AW4:BB4"/>
    <mergeCell ref="S4:X4"/>
    <mergeCell ref="AG4:AL4"/>
    <mergeCell ref="M6:O6"/>
  </mergeCells>
  <phoneticPr fontId="0" type="noConversion"/>
  <printOptions verticalCentered="1"/>
  <pageMargins left="0.55118110236220474" right="0.35433070866141736" top="0.35433070866141736" bottom="0.35433070866141736" header="0.11811023622047245" footer="0.11811023622047245"/>
  <pageSetup paperSize="9" scale="58" fitToWidth="2" orientation="portrait" horizontalDpi="300" verticalDpi="300" r:id="rId1"/>
  <headerFooter alignWithMargins="0">
    <oddHeader>&amp;L&amp;"Arial,Bold"&amp;12&amp;T     &amp;D</oddHeader>
    <oddFooter>&amp;L&amp;"Arial,Bold"&amp;12&amp;F</oddFooter>
  </headerFooter>
  <colBreaks count="1" manualBreakCount="1">
    <brk id="43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zoomScale="75" zoomScaleNormal="75" workbookViewId="0">
      <selection activeCell="O4" sqref="O4"/>
    </sheetView>
  </sheetViews>
  <sheetFormatPr defaultRowHeight="15"/>
  <cols>
    <col min="1" max="2" width="9.140625" style="51"/>
    <col min="3" max="3" width="11" style="51" customWidth="1"/>
    <col min="4" max="6" width="9.140625" style="51"/>
    <col min="7" max="7" width="17.42578125" style="51" customWidth="1"/>
    <col min="8" max="8" width="6.7109375" style="128" customWidth="1"/>
    <col min="9" max="10" width="9.140625" style="51"/>
    <col min="11" max="11" width="9" style="51" customWidth="1"/>
    <col min="12" max="12" width="9.140625" style="51"/>
    <col min="13" max="13" width="10.85546875" style="51" customWidth="1"/>
    <col min="14" max="14" width="12.42578125" style="51" customWidth="1"/>
    <col min="15" max="15" width="11.5703125" style="51" customWidth="1"/>
    <col min="16" max="16384" width="9.140625" style="51"/>
  </cols>
  <sheetData>
    <row r="1" spans="1:15" s="138" customFormat="1" ht="26.25">
      <c r="A1" s="135" t="s">
        <v>248</v>
      </c>
      <c r="B1" s="135"/>
      <c r="C1" s="135"/>
      <c r="D1" s="135"/>
      <c r="E1" s="135"/>
      <c r="F1" s="135"/>
      <c r="G1" s="135"/>
      <c r="H1" s="136"/>
      <c r="I1" s="135"/>
      <c r="J1" s="135"/>
      <c r="K1" s="137"/>
      <c r="O1" s="137" t="s">
        <v>254</v>
      </c>
    </row>
    <row r="2" spans="1:15" s="126" customFormat="1" ht="20.25">
      <c r="A2" s="32"/>
      <c r="B2" s="32"/>
      <c r="C2" s="32"/>
      <c r="D2" s="32"/>
      <c r="E2" s="32"/>
      <c r="F2" s="32"/>
      <c r="G2" s="32"/>
      <c r="H2" s="129"/>
      <c r="I2" s="32"/>
      <c r="J2" s="32"/>
      <c r="K2" s="32"/>
      <c r="L2" s="32"/>
    </row>
    <row r="3" spans="1:15" s="127" customFormat="1" ht="23.25">
      <c r="A3" s="18"/>
      <c r="B3" s="30" t="s">
        <v>218</v>
      </c>
      <c r="C3" s="30"/>
      <c r="D3" s="18"/>
      <c r="E3" s="18"/>
      <c r="F3" s="18"/>
      <c r="G3" s="18"/>
      <c r="H3" s="150"/>
      <c r="I3" s="18"/>
      <c r="J3" s="18"/>
      <c r="K3" s="18"/>
      <c r="L3" s="18"/>
    </row>
    <row r="4" spans="1:15" s="126" customFormat="1" ht="20.25">
      <c r="A4" s="32"/>
      <c r="B4" s="32"/>
      <c r="C4" s="32"/>
      <c r="D4" s="32"/>
      <c r="E4" s="32"/>
      <c r="F4" s="32"/>
      <c r="G4" s="32"/>
      <c r="H4" s="129"/>
      <c r="I4" s="32"/>
      <c r="J4" s="32"/>
      <c r="K4" s="32"/>
      <c r="L4" s="32"/>
    </row>
    <row r="5" spans="1:15" s="126" customFormat="1" ht="20.25">
      <c r="A5" s="32"/>
      <c r="B5" s="139" t="s">
        <v>21</v>
      </c>
      <c r="C5" s="32" t="s">
        <v>249</v>
      </c>
      <c r="D5" s="32"/>
      <c r="E5" s="32"/>
      <c r="F5" s="32"/>
      <c r="G5" s="32"/>
      <c r="H5" s="129"/>
      <c r="I5" s="32"/>
      <c r="J5" s="32"/>
      <c r="K5" s="32"/>
      <c r="L5" s="32"/>
    </row>
    <row r="6" spans="1:15" s="126" customFormat="1" ht="20.25">
      <c r="A6" s="32"/>
      <c r="B6" s="139"/>
      <c r="C6" s="32" t="s">
        <v>268</v>
      </c>
      <c r="D6" s="32"/>
      <c r="E6" s="32"/>
      <c r="F6" s="32"/>
      <c r="G6" s="32"/>
      <c r="H6" s="129"/>
      <c r="I6" s="32"/>
      <c r="J6" s="32"/>
      <c r="K6" s="32"/>
      <c r="L6" s="32"/>
    </row>
    <row r="7" spans="1:15" s="126" customFormat="1" ht="20.25">
      <c r="A7" s="32"/>
      <c r="B7" s="139"/>
      <c r="C7" s="32" t="s">
        <v>269</v>
      </c>
      <c r="D7" s="32"/>
      <c r="E7" s="32"/>
      <c r="F7" s="32"/>
      <c r="G7" s="32"/>
      <c r="H7" s="129"/>
      <c r="I7" s="32"/>
      <c r="J7" s="32"/>
      <c r="K7" s="32"/>
      <c r="L7" s="32"/>
    </row>
    <row r="8" spans="1:15" s="126" customFormat="1" ht="20.25">
      <c r="A8" s="32"/>
      <c r="B8" s="139"/>
      <c r="C8" s="32" t="s">
        <v>270</v>
      </c>
      <c r="D8" s="32"/>
      <c r="E8" s="32"/>
      <c r="F8" s="32"/>
      <c r="G8" s="32"/>
      <c r="H8" s="129"/>
      <c r="I8" s="32"/>
      <c r="J8" s="32"/>
      <c r="K8" s="32"/>
      <c r="L8" s="32"/>
    </row>
    <row r="9" spans="1:15" s="126" customFormat="1" ht="20.25">
      <c r="A9" s="32"/>
      <c r="B9" s="139"/>
      <c r="C9" s="32"/>
      <c r="D9" s="32"/>
      <c r="E9" s="32"/>
      <c r="F9" s="32"/>
      <c r="G9" s="32"/>
      <c r="H9" s="129"/>
      <c r="I9" s="32"/>
      <c r="J9" s="32"/>
      <c r="K9" s="32"/>
      <c r="L9" s="32"/>
    </row>
    <row r="10" spans="1:15" s="126" customFormat="1" ht="20.25">
      <c r="A10" s="32"/>
      <c r="B10" s="139" t="s">
        <v>21</v>
      </c>
      <c r="C10" s="32" t="s">
        <v>271</v>
      </c>
      <c r="D10" s="32"/>
      <c r="E10" s="32"/>
      <c r="F10" s="32"/>
      <c r="G10" s="32"/>
      <c r="H10" s="129"/>
      <c r="I10" s="32"/>
      <c r="J10" s="32"/>
      <c r="K10" s="32"/>
      <c r="L10" s="32"/>
    </row>
    <row r="11" spans="1:15" s="126" customFormat="1" ht="20.25">
      <c r="A11" s="32"/>
      <c r="B11" s="139" t="s">
        <v>21</v>
      </c>
      <c r="C11" s="32" t="s">
        <v>287</v>
      </c>
      <c r="D11" s="32"/>
      <c r="E11" s="32"/>
      <c r="F11" s="32"/>
      <c r="G11" s="32"/>
      <c r="H11" s="129"/>
      <c r="I11" s="32"/>
      <c r="J11" s="32"/>
      <c r="K11" s="32"/>
      <c r="L11" s="32"/>
    </row>
    <row r="12" spans="1:15" s="126" customFormat="1" ht="20.25">
      <c r="A12" s="32"/>
      <c r="B12" s="32"/>
      <c r="C12" s="32" t="s">
        <v>288</v>
      </c>
      <c r="D12" s="32"/>
      <c r="E12" s="32"/>
      <c r="F12" s="32"/>
      <c r="G12" s="32"/>
      <c r="H12" s="129"/>
      <c r="I12" s="32"/>
      <c r="J12" s="32"/>
      <c r="K12" s="32"/>
      <c r="L12" s="32"/>
    </row>
    <row r="13" spans="1:15" s="126" customFormat="1" ht="20.25">
      <c r="A13" s="32"/>
      <c r="B13" s="32"/>
      <c r="C13" s="141" t="s">
        <v>289</v>
      </c>
      <c r="D13" s="141"/>
      <c r="E13" s="141"/>
      <c r="F13" s="141"/>
      <c r="G13" s="141"/>
      <c r="H13" s="142"/>
      <c r="I13" s="141"/>
      <c r="J13" s="141"/>
      <c r="K13" s="141"/>
      <c r="L13" s="141"/>
      <c r="M13" s="141"/>
    </row>
    <row r="14" spans="1:15" s="126" customFormat="1" ht="20.25">
      <c r="A14" s="32"/>
      <c r="B14" s="32"/>
      <c r="C14" s="141" t="s">
        <v>252</v>
      </c>
      <c r="D14" s="141"/>
      <c r="E14" s="141"/>
      <c r="F14" s="141"/>
      <c r="G14" s="141"/>
      <c r="H14" s="142"/>
      <c r="I14" s="141"/>
      <c r="J14" s="141"/>
      <c r="K14" s="141"/>
      <c r="L14" s="141"/>
      <c r="M14" s="141"/>
    </row>
    <row r="15" spans="1:15" s="126" customFormat="1" ht="20.25">
      <c r="A15" s="32"/>
      <c r="B15" s="32"/>
      <c r="C15" s="139" t="s">
        <v>21</v>
      </c>
      <c r="D15" s="32"/>
      <c r="E15" s="32"/>
      <c r="F15" s="32"/>
      <c r="G15" s="32"/>
      <c r="H15" s="129"/>
      <c r="I15" s="32"/>
      <c r="J15" s="32"/>
      <c r="K15" s="32"/>
      <c r="L15" s="32"/>
    </row>
    <row r="16" spans="1:15" s="126" customFormat="1" ht="20.25">
      <c r="A16" s="32"/>
      <c r="B16" s="139" t="s">
        <v>21</v>
      </c>
      <c r="C16" s="32" t="s">
        <v>290</v>
      </c>
      <c r="D16" s="32"/>
      <c r="E16" s="32"/>
      <c r="F16" s="32"/>
      <c r="G16" s="32"/>
      <c r="H16" s="129"/>
      <c r="I16" s="32"/>
      <c r="J16" s="32"/>
      <c r="K16" s="32"/>
      <c r="L16" s="32"/>
    </row>
    <row r="17" spans="1:17" s="126" customFormat="1" ht="20.25">
      <c r="A17" s="32"/>
      <c r="B17" s="139" t="s">
        <v>21</v>
      </c>
      <c r="C17" s="32" t="s">
        <v>250</v>
      </c>
      <c r="D17" s="32"/>
      <c r="E17" s="32"/>
      <c r="F17" s="32"/>
      <c r="G17" s="32"/>
      <c r="H17" s="129"/>
      <c r="I17" s="32"/>
      <c r="J17" s="32"/>
      <c r="K17" s="32"/>
      <c r="L17" s="32"/>
    </row>
    <row r="18" spans="1:17" s="126" customFormat="1" ht="20.25">
      <c r="A18" s="32"/>
      <c r="B18" s="32"/>
      <c r="C18" s="32"/>
      <c r="D18" s="32"/>
      <c r="E18" s="32"/>
      <c r="F18" s="32"/>
      <c r="G18" s="32"/>
      <c r="H18" s="129"/>
      <c r="I18" s="32"/>
      <c r="J18" s="32"/>
      <c r="K18" s="32"/>
      <c r="L18" s="32"/>
    </row>
    <row r="19" spans="1:17" s="126" customFormat="1" ht="20.25">
      <c r="A19" s="32"/>
      <c r="B19" s="139" t="s">
        <v>21</v>
      </c>
      <c r="C19" s="32" t="s">
        <v>253</v>
      </c>
      <c r="D19" s="32"/>
      <c r="E19" s="32"/>
      <c r="F19" s="32"/>
      <c r="G19" s="32"/>
      <c r="H19" s="129"/>
      <c r="I19" s="32"/>
      <c r="J19" s="32"/>
      <c r="K19" s="32"/>
      <c r="L19" s="32"/>
    </row>
    <row r="20" spans="1:17" s="126" customFormat="1" ht="20.25">
      <c r="A20" s="32"/>
      <c r="B20" s="140"/>
      <c r="C20" s="32"/>
      <c r="D20" s="32"/>
      <c r="E20" s="32"/>
      <c r="F20" s="32"/>
      <c r="G20" s="32"/>
      <c r="H20" s="129"/>
      <c r="I20" s="32"/>
      <c r="J20" s="32"/>
      <c r="K20" s="32"/>
      <c r="L20" s="32"/>
    </row>
    <row r="21" spans="1:17" s="141" customFormat="1" ht="18" customHeight="1">
      <c r="A21" s="32"/>
      <c r="B21" s="139" t="s">
        <v>21</v>
      </c>
      <c r="C21" s="141" t="s">
        <v>291</v>
      </c>
    </row>
    <row r="22" spans="1:17" s="141" customFormat="1" ht="18" customHeight="1">
      <c r="A22" s="32"/>
      <c r="B22" s="139"/>
    </row>
    <row r="23" spans="1:17" s="141" customFormat="1" ht="18" customHeight="1">
      <c r="A23" s="32"/>
      <c r="B23" s="139"/>
      <c r="C23" s="32" t="s">
        <v>118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/>
    </row>
    <row r="24" spans="1:17" s="126" customFormat="1" ht="20.25">
      <c r="A24" s="32"/>
      <c r="B24" s="140"/>
    </row>
    <row r="25" spans="1:17" s="127" customFormat="1" ht="23.25">
      <c r="A25" s="18"/>
      <c r="B25" s="30" t="s">
        <v>219</v>
      </c>
      <c r="C25" s="30"/>
      <c r="D25" s="18"/>
      <c r="E25" s="18"/>
      <c r="F25" s="18"/>
      <c r="G25" s="18"/>
      <c r="H25" s="150"/>
      <c r="I25" s="18"/>
      <c r="J25" s="18"/>
      <c r="K25" s="18"/>
      <c r="L25" s="18"/>
    </row>
    <row r="26" spans="1:17" s="126" customFormat="1" ht="20.25">
      <c r="A26" s="32"/>
      <c r="B26" s="32"/>
      <c r="C26" s="141" t="s">
        <v>61</v>
      </c>
      <c r="D26" s="141" t="s">
        <v>1</v>
      </c>
      <c r="E26" s="141" t="s">
        <v>303</v>
      </c>
      <c r="F26" s="141"/>
      <c r="G26" s="141"/>
      <c r="H26" s="142"/>
      <c r="I26" s="141"/>
      <c r="J26" s="141"/>
      <c r="L26" s="141"/>
      <c r="O26" s="141" t="s">
        <v>8</v>
      </c>
      <c r="P26" s="141"/>
      <c r="Q26" s="141"/>
    </row>
    <row r="27" spans="1:17" s="126" customFormat="1" ht="20.25">
      <c r="A27" s="32"/>
      <c r="B27" s="32"/>
      <c r="C27" s="141" t="s">
        <v>183</v>
      </c>
      <c r="D27" s="143" t="s">
        <v>1</v>
      </c>
      <c r="E27" s="141" t="s">
        <v>304</v>
      </c>
      <c r="F27" s="141"/>
      <c r="G27" s="141"/>
      <c r="H27" s="142"/>
      <c r="I27" s="141"/>
      <c r="J27" s="141"/>
      <c r="L27" s="141"/>
      <c r="O27" s="141" t="s">
        <v>6</v>
      </c>
      <c r="P27" s="141"/>
      <c r="Q27" s="141"/>
    </row>
    <row r="28" spans="1:17" s="126" customFormat="1" ht="20.25">
      <c r="A28" s="32"/>
      <c r="B28" s="32"/>
      <c r="C28" s="141" t="s">
        <v>15</v>
      </c>
      <c r="D28" s="141" t="s">
        <v>1</v>
      </c>
      <c r="E28" s="141" t="s">
        <v>305</v>
      </c>
      <c r="F28" s="141"/>
      <c r="G28" s="141"/>
      <c r="H28" s="142"/>
      <c r="I28" s="141"/>
      <c r="J28" s="141"/>
      <c r="L28" s="141"/>
      <c r="O28" s="141" t="s">
        <v>16</v>
      </c>
      <c r="P28" s="141"/>
      <c r="Q28" s="141"/>
    </row>
    <row r="29" spans="1:17" s="126" customFormat="1" ht="20.25">
      <c r="A29" s="32"/>
      <c r="B29" s="32"/>
      <c r="C29" s="141" t="s">
        <v>82</v>
      </c>
      <c r="D29" s="141" t="s">
        <v>1</v>
      </c>
      <c r="E29" s="141" t="s">
        <v>306</v>
      </c>
      <c r="F29" s="141"/>
      <c r="G29" s="141"/>
      <c r="H29" s="142"/>
      <c r="I29" s="141"/>
      <c r="J29" s="141"/>
      <c r="L29" s="141"/>
      <c r="O29" s="141" t="s">
        <v>83</v>
      </c>
      <c r="P29" s="141"/>
      <c r="Q29" s="141"/>
    </row>
    <row r="30" spans="1:17" s="126" customFormat="1" ht="20.25">
      <c r="A30" s="32"/>
      <c r="B30" s="32"/>
      <c r="C30" s="141" t="s">
        <v>129</v>
      </c>
      <c r="D30" s="141" t="s">
        <v>1</v>
      </c>
      <c r="E30" s="141" t="s">
        <v>307</v>
      </c>
      <c r="F30" s="141"/>
      <c r="G30" s="141"/>
      <c r="H30" s="142"/>
      <c r="I30" s="141"/>
      <c r="J30" s="141"/>
      <c r="L30" s="141"/>
      <c r="O30" s="141" t="s">
        <v>83</v>
      </c>
      <c r="P30" s="141"/>
      <c r="Q30" s="141"/>
    </row>
    <row r="31" spans="1:17" s="126" customFormat="1" ht="20.25">
      <c r="A31" s="32"/>
      <c r="B31" s="32"/>
      <c r="C31" s="141" t="s">
        <v>15</v>
      </c>
      <c r="D31" s="141" t="s">
        <v>1</v>
      </c>
      <c r="E31" s="141" t="s">
        <v>308</v>
      </c>
      <c r="F31" s="141"/>
      <c r="G31" s="141"/>
      <c r="H31" s="142"/>
      <c r="I31" s="141"/>
      <c r="J31" s="141"/>
      <c r="L31" s="141"/>
      <c r="O31" s="141" t="s">
        <v>16</v>
      </c>
      <c r="P31" s="141"/>
      <c r="Q31" s="141"/>
    </row>
    <row r="32" spans="1:17" s="126" customFormat="1" ht="20.25">
      <c r="A32" s="32"/>
      <c r="B32" s="32"/>
      <c r="C32" s="141" t="s">
        <v>150</v>
      </c>
      <c r="D32" s="141" t="s">
        <v>1</v>
      </c>
      <c r="E32" s="141" t="s">
        <v>309</v>
      </c>
      <c r="F32" s="141"/>
      <c r="G32" s="141"/>
      <c r="H32" s="142"/>
      <c r="I32" s="141"/>
      <c r="J32" s="141"/>
      <c r="L32" s="141"/>
      <c r="O32" s="141" t="s">
        <v>83</v>
      </c>
      <c r="P32" s="141"/>
      <c r="Q32" s="141"/>
    </row>
    <row r="33" spans="1:17" s="126" customFormat="1" ht="20.25">
      <c r="A33" s="32"/>
      <c r="B33" s="32"/>
      <c r="C33" s="141" t="s">
        <v>153</v>
      </c>
      <c r="D33" s="141" t="s">
        <v>1</v>
      </c>
      <c r="E33" s="141" t="s">
        <v>310</v>
      </c>
      <c r="F33" s="141"/>
      <c r="G33" s="141"/>
      <c r="H33" s="142"/>
      <c r="I33" s="141"/>
      <c r="J33" s="141"/>
      <c r="L33" s="141"/>
      <c r="O33" s="141" t="s">
        <v>266</v>
      </c>
      <c r="P33" s="141"/>
      <c r="Q33" s="141"/>
    </row>
    <row r="34" spans="1:17" s="126" customFormat="1" ht="20.25">
      <c r="A34" s="32"/>
      <c r="B34" s="32"/>
      <c r="C34" s="141" t="s">
        <v>156</v>
      </c>
      <c r="D34" s="141" t="s">
        <v>1</v>
      </c>
      <c r="E34" s="141" t="s">
        <v>278</v>
      </c>
      <c r="F34" s="141"/>
      <c r="G34" s="141"/>
      <c r="H34" s="142"/>
      <c r="I34" s="141" t="s">
        <v>322</v>
      </c>
      <c r="J34" s="141"/>
      <c r="L34" s="141"/>
      <c r="O34" s="141" t="s">
        <v>267</v>
      </c>
      <c r="P34" s="141"/>
      <c r="Q34" s="141"/>
    </row>
    <row r="35" spans="1:17" s="126" customFormat="1" ht="20.25">
      <c r="A35" s="32"/>
      <c r="B35" s="32"/>
      <c r="C35" s="141" t="s">
        <v>154</v>
      </c>
      <c r="D35" s="141" t="s">
        <v>1</v>
      </c>
      <c r="E35" s="141" t="s">
        <v>311</v>
      </c>
      <c r="F35" s="141"/>
      <c r="G35" s="141"/>
      <c r="H35" s="142"/>
      <c r="I35" s="141"/>
      <c r="J35" s="141"/>
      <c r="L35" s="141"/>
      <c r="O35" s="141" t="s">
        <v>64</v>
      </c>
      <c r="P35" s="141"/>
      <c r="Q35" s="141"/>
    </row>
    <row r="36" spans="1:17" s="126" customFormat="1" ht="20.25">
      <c r="A36" s="32"/>
      <c r="B36" s="32"/>
      <c r="C36" s="141" t="s">
        <v>130</v>
      </c>
      <c r="D36" s="141" t="s">
        <v>1</v>
      </c>
      <c r="E36" s="141" t="s">
        <v>312</v>
      </c>
      <c r="F36" s="141"/>
      <c r="G36" s="141"/>
      <c r="H36" s="142"/>
      <c r="I36" s="141"/>
      <c r="J36" s="141"/>
      <c r="L36" s="141"/>
      <c r="O36" s="141" t="s">
        <v>19</v>
      </c>
      <c r="P36" s="141"/>
      <c r="Q36" s="141"/>
    </row>
    <row r="37" spans="1:17" s="126" customFormat="1" ht="20.25">
      <c r="A37" s="32"/>
      <c r="B37" s="32"/>
      <c r="C37" s="141" t="s">
        <v>134</v>
      </c>
      <c r="D37" s="141" t="s">
        <v>1</v>
      </c>
      <c r="E37" s="141" t="s">
        <v>313</v>
      </c>
      <c r="F37" s="141"/>
      <c r="G37" s="141"/>
      <c r="H37" s="142"/>
      <c r="I37" s="141"/>
      <c r="J37" s="141"/>
      <c r="L37" s="141"/>
      <c r="O37" s="141" t="s">
        <v>22</v>
      </c>
      <c r="P37" s="141"/>
      <c r="Q37" s="141"/>
    </row>
    <row r="38" spans="1:17" s="126" customFormat="1" ht="20.25">
      <c r="A38" s="32"/>
      <c r="B38" s="32"/>
      <c r="C38" s="141" t="s">
        <v>5</v>
      </c>
      <c r="D38" s="141" t="s">
        <v>1</v>
      </c>
      <c r="E38" s="141" t="s">
        <v>314</v>
      </c>
      <c r="F38" s="141"/>
      <c r="G38" s="141"/>
      <c r="H38" s="142"/>
      <c r="I38" s="141"/>
      <c r="J38" s="141"/>
      <c r="L38" s="141"/>
      <c r="O38" s="141" t="s">
        <v>6</v>
      </c>
      <c r="P38" s="141"/>
      <c r="Q38" s="141"/>
    </row>
    <row r="39" spans="1:17" s="126" customFormat="1" ht="20.25">
      <c r="A39" s="32"/>
      <c r="B39" s="32"/>
      <c r="C39" s="141" t="s">
        <v>89</v>
      </c>
      <c r="D39" s="141" t="s">
        <v>1</v>
      </c>
      <c r="E39" s="141" t="s">
        <v>299</v>
      </c>
      <c r="F39" s="141"/>
      <c r="G39" s="141"/>
      <c r="H39" s="142"/>
      <c r="I39" s="141" t="s">
        <v>315</v>
      </c>
      <c r="J39" s="141"/>
      <c r="L39" s="141"/>
      <c r="O39" s="141" t="s">
        <v>65</v>
      </c>
      <c r="P39" s="141"/>
      <c r="Q39" s="141"/>
    </row>
    <row r="40" spans="1:17" s="126" customFormat="1" ht="20.25">
      <c r="A40" s="32"/>
      <c r="B40" s="32"/>
      <c r="C40" s="141" t="s">
        <v>184</v>
      </c>
      <c r="D40" s="141" t="s">
        <v>1</v>
      </c>
      <c r="E40" s="141" t="s">
        <v>292</v>
      </c>
      <c r="F40" s="141"/>
      <c r="G40" s="141"/>
      <c r="H40" s="142"/>
      <c r="I40" s="141" t="s">
        <v>323</v>
      </c>
      <c r="J40" s="141"/>
      <c r="L40" s="141"/>
      <c r="O40" s="141" t="s">
        <v>22</v>
      </c>
      <c r="P40" s="141"/>
      <c r="Q40" s="141"/>
    </row>
    <row r="41" spans="1:17" s="126" customFormat="1" ht="20.25">
      <c r="A41" s="32"/>
      <c r="B41" s="32"/>
      <c r="C41" s="141" t="s">
        <v>140</v>
      </c>
      <c r="D41" s="141" t="s">
        <v>1</v>
      </c>
      <c r="E41" s="141" t="s">
        <v>302</v>
      </c>
      <c r="F41" s="141"/>
      <c r="G41" s="141"/>
      <c r="H41" s="142"/>
      <c r="I41" s="141" t="s">
        <v>316</v>
      </c>
      <c r="J41" s="141"/>
      <c r="L41" s="141"/>
      <c r="O41" s="143" t="s">
        <v>87</v>
      </c>
      <c r="P41" s="141"/>
      <c r="Q41" s="141"/>
    </row>
    <row r="42" spans="1:17" s="126" customFormat="1" ht="20.25">
      <c r="A42" s="32"/>
      <c r="B42" s="32"/>
      <c r="C42" s="141" t="s">
        <v>67</v>
      </c>
      <c r="D42" s="141" t="s">
        <v>1</v>
      </c>
      <c r="E42" s="141" t="s">
        <v>293</v>
      </c>
      <c r="F42" s="141"/>
      <c r="G42" s="141"/>
      <c r="H42" s="142"/>
      <c r="I42" s="141" t="s">
        <v>317</v>
      </c>
      <c r="J42" s="141"/>
      <c r="L42" s="141"/>
      <c r="O42" s="141" t="s">
        <v>277</v>
      </c>
      <c r="P42" s="141"/>
      <c r="Q42" s="141"/>
    </row>
    <row r="43" spans="1:17" s="126" customFormat="1" ht="20.25">
      <c r="A43" s="32"/>
      <c r="B43" s="32"/>
      <c r="C43" s="141" t="s">
        <v>275</v>
      </c>
      <c r="D43" s="141" t="s">
        <v>1</v>
      </c>
      <c r="E43" s="141" t="s">
        <v>300</v>
      </c>
      <c r="F43" s="141"/>
      <c r="G43" s="141"/>
      <c r="H43" s="142"/>
      <c r="I43" s="141" t="s">
        <v>324</v>
      </c>
      <c r="J43" s="141"/>
      <c r="L43" s="141"/>
      <c r="O43" s="141" t="s">
        <v>19</v>
      </c>
    </row>
    <row r="44" spans="1:17" s="126" customFormat="1" ht="20.25">
      <c r="A44" s="32"/>
      <c r="B44" s="32"/>
      <c r="C44" s="141" t="s">
        <v>276</v>
      </c>
      <c r="D44" s="141" t="s">
        <v>1</v>
      </c>
      <c r="E44" s="141" t="s">
        <v>301</v>
      </c>
      <c r="F44" s="141"/>
      <c r="H44" s="144"/>
      <c r="I44" s="141" t="s">
        <v>324</v>
      </c>
      <c r="J44" s="141"/>
      <c r="L44" s="141"/>
      <c r="O44" s="141" t="s">
        <v>19</v>
      </c>
      <c r="P44" s="141"/>
      <c r="Q44" s="141"/>
    </row>
    <row r="45" spans="1:17" s="126" customFormat="1" ht="20.25">
      <c r="A45" s="32"/>
      <c r="B45" s="32"/>
      <c r="C45" s="141" t="s">
        <v>173</v>
      </c>
      <c r="D45" s="141" t="s">
        <v>1</v>
      </c>
      <c r="E45" s="141" t="s">
        <v>318</v>
      </c>
      <c r="F45" s="141"/>
      <c r="H45" s="144"/>
      <c r="I45" s="141"/>
      <c r="J45" s="141"/>
      <c r="L45" s="141"/>
      <c r="O45" s="141" t="s">
        <v>22</v>
      </c>
      <c r="P45" s="141"/>
      <c r="Q45" s="141"/>
    </row>
    <row r="46" spans="1:17" s="126" customFormat="1" ht="20.25">
      <c r="A46" s="32"/>
      <c r="B46" s="32"/>
      <c r="C46" s="141" t="s">
        <v>70</v>
      </c>
      <c r="D46" s="141" t="s">
        <v>1</v>
      </c>
      <c r="E46" s="141" t="s">
        <v>321</v>
      </c>
      <c r="F46" s="141"/>
      <c r="H46" s="144"/>
      <c r="L46" s="141"/>
      <c r="O46" s="126" t="s">
        <v>87</v>
      </c>
      <c r="P46" s="141"/>
      <c r="Q46" s="141"/>
    </row>
    <row r="47" spans="1:17" s="126" customFormat="1" ht="20.25">
      <c r="A47" s="32"/>
      <c r="B47" s="32"/>
      <c r="C47" s="141" t="s">
        <v>192</v>
      </c>
      <c r="D47" s="141" t="s">
        <v>1</v>
      </c>
      <c r="E47" s="141" t="s">
        <v>319</v>
      </c>
      <c r="F47" s="141"/>
      <c r="G47" s="141"/>
      <c r="H47" s="142"/>
      <c r="I47" s="141"/>
      <c r="J47" s="141"/>
      <c r="L47" s="141"/>
      <c r="O47" s="141" t="s">
        <v>194</v>
      </c>
      <c r="P47" s="141"/>
      <c r="Q47" s="141"/>
    </row>
    <row r="48" spans="1:17" s="126" customFormat="1" ht="20.25" customHeight="1">
      <c r="A48" s="32"/>
      <c r="B48" s="32"/>
      <c r="C48" s="141" t="s">
        <v>193</v>
      </c>
      <c r="D48" s="141" t="s">
        <v>1</v>
      </c>
      <c r="E48" s="141" t="s">
        <v>320</v>
      </c>
      <c r="F48" s="141"/>
      <c r="G48" s="141"/>
      <c r="H48" s="142"/>
      <c r="I48" s="141"/>
      <c r="J48" s="141"/>
      <c r="L48" s="141"/>
      <c r="O48" s="141" t="s">
        <v>11</v>
      </c>
      <c r="P48" s="141"/>
      <c r="Q48" s="141"/>
    </row>
    <row r="49" spans="1:17" s="126" customFormat="1" ht="20.25">
      <c r="A49" s="32"/>
      <c r="B49" s="32"/>
      <c r="N49" s="141"/>
      <c r="O49" s="141"/>
      <c r="P49" s="141"/>
      <c r="Q49" s="141"/>
    </row>
    <row r="50" spans="1:17" s="126" customFormat="1" ht="20.25">
      <c r="A50" s="32"/>
      <c r="B50" s="32"/>
      <c r="C50" s="141" t="s">
        <v>295</v>
      </c>
      <c r="D50" s="141"/>
      <c r="E50" s="141"/>
      <c r="F50" s="141"/>
      <c r="G50" s="141"/>
      <c r="H50" s="141"/>
      <c r="I50" s="141"/>
      <c r="J50" s="141"/>
      <c r="K50" s="141"/>
      <c r="N50" s="141"/>
      <c r="O50" s="141"/>
      <c r="P50" s="141"/>
      <c r="Q50" s="141"/>
    </row>
    <row r="51" spans="1:17" s="126" customFormat="1" ht="20.25">
      <c r="A51" s="32"/>
      <c r="B51" s="32"/>
      <c r="H51" s="144"/>
    </row>
    <row r="52" spans="1:17" s="152" customFormat="1" ht="23.25">
      <c r="A52" s="18"/>
      <c r="B52" s="18"/>
      <c r="C52" s="151" t="s">
        <v>115</v>
      </c>
      <c r="H52" s="153"/>
    </row>
    <row r="53" spans="1:17" s="126" customFormat="1" ht="20.25">
      <c r="A53" s="32"/>
      <c r="B53" s="32"/>
      <c r="C53" s="32"/>
      <c r="D53" s="145"/>
      <c r="E53" s="32"/>
      <c r="F53" s="32"/>
      <c r="G53" s="32"/>
      <c r="H53" s="129"/>
      <c r="I53" s="32"/>
      <c r="J53" s="32"/>
      <c r="K53" s="32"/>
      <c r="L53" s="32"/>
    </row>
    <row r="54" spans="1:17" s="126" customFormat="1" ht="20.25">
      <c r="A54" s="32"/>
      <c r="B54" s="32"/>
      <c r="C54" s="32" t="s">
        <v>274</v>
      </c>
      <c r="D54" s="32"/>
      <c r="E54" s="32"/>
      <c r="F54" s="32"/>
      <c r="G54" s="32"/>
      <c r="H54" s="129"/>
      <c r="I54" s="32"/>
      <c r="J54" s="32"/>
      <c r="K54" s="32"/>
      <c r="L54" s="32"/>
    </row>
    <row r="55" spans="1:17" s="126" customFormat="1" ht="20.25">
      <c r="A55" s="32"/>
      <c r="B55" s="32" t="s">
        <v>21</v>
      </c>
      <c r="C55" s="32" t="s">
        <v>21</v>
      </c>
      <c r="G55" s="32" t="s">
        <v>21</v>
      </c>
      <c r="H55" s="129"/>
      <c r="I55" s="32"/>
      <c r="J55" s="146" t="s">
        <v>159</v>
      </c>
      <c r="K55" s="32"/>
      <c r="L55" s="32"/>
    </row>
    <row r="56" spans="1:17" s="126" customFormat="1" ht="20.25">
      <c r="A56" s="32"/>
      <c r="B56" s="32"/>
      <c r="C56" s="32"/>
      <c r="G56" s="32"/>
      <c r="H56" s="129"/>
      <c r="I56" s="32"/>
      <c r="J56" s="146" t="s">
        <v>114</v>
      </c>
      <c r="K56" s="32"/>
      <c r="L56" s="147"/>
    </row>
    <row r="57" spans="1:17" s="126" customFormat="1" ht="20.25">
      <c r="A57" s="32"/>
      <c r="B57" s="32"/>
      <c r="C57" s="32"/>
      <c r="E57" s="141" t="s">
        <v>273</v>
      </c>
      <c r="F57" s="141"/>
      <c r="G57" s="32"/>
      <c r="H57" s="129"/>
      <c r="I57" s="32"/>
      <c r="J57" s="129">
        <v>1</v>
      </c>
      <c r="K57" s="32" t="s">
        <v>40</v>
      </c>
      <c r="L57" s="147"/>
    </row>
    <row r="58" spans="1:17" s="126" customFormat="1" ht="20.25">
      <c r="A58" s="32"/>
      <c r="B58" s="32"/>
      <c r="C58" s="32"/>
      <c r="G58" s="32"/>
      <c r="H58" s="129"/>
      <c r="I58" s="32"/>
      <c r="J58" s="139"/>
      <c r="K58" s="32"/>
      <c r="L58" s="32"/>
    </row>
    <row r="59" spans="1:17" s="126" customFormat="1" ht="20.25">
      <c r="A59" s="32"/>
      <c r="B59" s="32"/>
      <c r="C59" s="32"/>
      <c r="E59" s="32" t="s">
        <v>110</v>
      </c>
      <c r="H59" s="129" t="s">
        <v>112</v>
      </c>
      <c r="I59" s="32"/>
      <c r="J59" s="129">
        <v>75</v>
      </c>
      <c r="K59" s="32" t="s">
        <v>40</v>
      </c>
      <c r="L59" s="32"/>
    </row>
    <row r="60" spans="1:17" s="126" customFormat="1" ht="20.25">
      <c r="A60" s="32"/>
      <c r="B60" s="32"/>
      <c r="C60" s="32"/>
      <c r="E60" s="32" t="s">
        <v>66</v>
      </c>
      <c r="H60" s="129" t="s">
        <v>67</v>
      </c>
      <c r="I60" s="32"/>
      <c r="J60" s="129">
        <v>150</v>
      </c>
      <c r="K60" s="32" t="s">
        <v>40</v>
      </c>
      <c r="L60" s="32"/>
    </row>
    <row r="61" spans="1:17" s="126" customFormat="1" ht="20.25">
      <c r="A61" s="32"/>
      <c r="B61" s="32"/>
      <c r="C61" s="32"/>
      <c r="E61" s="32" t="s">
        <v>68</v>
      </c>
      <c r="H61" s="129" t="s">
        <v>61</v>
      </c>
      <c r="I61" s="32"/>
      <c r="J61" s="129">
        <v>300</v>
      </c>
      <c r="K61" s="32" t="s">
        <v>40</v>
      </c>
      <c r="L61" s="32"/>
    </row>
    <row r="62" spans="1:17" s="126" customFormat="1" ht="20.25">
      <c r="A62" s="32"/>
      <c r="B62" s="32"/>
      <c r="C62" s="129"/>
      <c r="E62" s="32" t="s">
        <v>69</v>
      </c>
      <c r="H62" s="129" t="s">
        <v>70</v>
      </c>
      <c r="I62" s="32"/>
      <c r="J62" s="129">
        <v>600</v>
      </c>
      <c r="K62" s="32" t="s">
        <v>40</v>
      </c>
      <c r="L62" s="32"/>
    </row>
    <row r="63" spans="1:17" s="126" customFormat="1" ht="20.25">
      <c r="A63" s="32"/>
      <c r="B63" s="32"/>
      <c r="C63" s="32"/>
      <c r="E63" s="32" t="s">
        <v>111</v>
      </c>
      <c r="H63" s="129" t="s">
        <v>113</v>
      </c>
      <c r="I63" s="32"/>
      <c r="J63" s="129">
        <v>1200</v>
      </c>
      <c r="K63" s="32" t="s">
        <v>40</v>
      </c>
      <c r="L63" s="32"/>
    </row>
    <row r="64" spans="1:17" s="126" customFormat="1" ht="20.25">
      <c r="A64" s="32"/>
      <c r="B64" s="32"/>
      <c r="C64" s="32"/>
      <c r="D64" s="32"/>
      <c r="E64" s="32"/>
      <c r="F64" s="32"/>
      <c r="G64" s="32"/>
      <c r="H64" s="129"/>
      <c r="I64" s="32"/>
      <c r="J64" s="32"/>
      <c r="K64" s="32"/>
      <c r="L64" s="32"/>
    </row>
    <row r="65" spans="1:14" s="127" customFormat="1" ht="23.25">
      <c r="A65" s="18"/>
      <c r="B65" s="30" t="s">
        <v>251</v>
      </c>
      <c r="C65" s="30"/>
      <c r="D65" s="18"/>
      <c r="E65" s="18"/>
      <c r="F65" s="18"/>
      <c r="G65" s="18"/>
      <c r="H65" s="150"/>
      <c r="I65" s="18"/>
      <c r="J65" s="18"/>
      <c r="K65" s="18"/>
      <c r="L65" s="18"/>
    </row>
    <row r="66" spans="1:14" s="126" customFormat="1" ht="20.25">
      <c r="A66" s="32"/>
      <c r="B66" s="148" t="s">
        <v>160</v>
      </c>
      <c r="C66" s="32" t="s">
        <v>272</v>
      </c>
      <c r="D66" s="32"/>
      <c r="E66" s="32"/>
      <c r="F66" s="32"/>
      <c r="G66" s="32"/>
      <c r="H66" s="129"/>
      <c r="I66" s="32"/>
      <c r="J66" s="32"/>
      <c r="K66" s="32"/>
      <c r="L66" s="32"/>
    </row>
    <row r="67" spans="1:14" s="149" customFormat="1" ht="20.25">
      <c r="A67" s="32"/>
      <c r="B67" s="32"/>
      <c r="C67" s="32" t="s">
        <v>262</v>
      </c>
      <c r="D67" s="32"/>
      <c r="E67" s="32"/>
      <c r="F67" s="32"/>
      <c r="G67" s="32"/>
      <c r="H67" s="129"/>
      <c r="I67" s="32"/>
      <c r="J67" s="32"/>
      <c r="K67" s="32"/>
      <c r="L67" s="32"/>
    </row>
    <row r="68" spans="1:14" s="126" customFormat="1" ht="20.25">
      <c r="A68" s="32"/>
      <c r="B68" s="32"/>
      <c r="C68" s="32" t="s">
        <v>21</v>
      </c>
      <c r="D68" s="32"/>
      <c r="E68" s="32"/>
      <c r="F68" s="32"/>
      <c r="G68" s="32"/>
      <c r="H68" s="129"/>
      <c r="I68" s="32"/>
      <c r="J68" s="32"/>
      <c r="K68" s="32"/>
      <c r="L68" s="32"/>
    </row>
    <row r="69" spans="1:14" ht="20.25">
      <c r="A69" s="92"/>
      <c r="B69" s="148" t="s">
        <v>161</v>
      </c>
      <c r="C69" s="32" t="s">
        <v>294</v>
      </c>
      <c r="D69" s="32"/>
      <c r="E69" s="32"/>
      <c r="F69" s="32"/>
      <c r="G69" s="32"/>
      <c r="H69" s="129"/>
      <c r="I69" s="92"/>
      <c r="J69" s="92"/>
      <c r="K69" s="92"/>
      <c r="L69" s="92"/>
    </row>
    <row r="70" spans="1:14" ht="20.25">
      <c r="A70" s="92"/>
      <c r="B70" s="32"/>
      <c r="C70" s="32"/>
      <c r="D70" s="32"/>
      <c r="E70" s="32"/>
      <c r="F70" s="32"/>
      <c r="G70" s="32"/>
      <c r="H70" s="129"/>
      <c r="I70" s="92"/>
      <c r="J70" s="92"/>
      <c r="K70" s="92"/>
      <c r="L70" s="92"/>
    </row>
    <row r="71" spans="1:14" ht="20.25">
      <c r="A71" s="92"/>
      <c r="B71" s="32"/>
      <c r="C71" s="32"/>
      <c r="D71" s="32"/>
      <c r="E71" s="32"/>
      <c r="F71" s="32"/>
      <c r="G71" s="32"/>
      <c r="H71" s="129"/>
      <c r="I71" s="92"/>
      <c r="J71" s="92"/>
      <c r="K71" s="92"/>
      <c r="L71" s="92"/>
    </row>
    <row r="72" spans="1:14" ht="20.25">
      <c r="A72" s="92"/>
      <c r="B72" s="32"/>
      <c r="C72" s="32"/>
      <c r="D72" s="32"/>
      <c r="E72" s="32"/>
      <c r="F72" s="32"/>
      <c r="G72" s="32"/>
      <c r="H72" s="129"/>
      <c r="I72" s="92"/>
      <c r="J72" s="92"/>
      <c r="K72" s="92"/>
      <c r="L72" s="92"/>
    </row>
    <row r="73" spans="1:14" ht="20.25">
      <c r="A73" s="92"/>
      <c r="B73" s="32"/>
      <c r="C73" s="32"/>
      <c r="D73" s="32"/>
      <c r="E73" s="32"/>
      <c r="F73" s="32"/>
      <c r="G73" s="32"/>
      <c r="H73" s="129"/>
      <c r="I73" s="92"/>
      <c r="J73" s="92"/>
      <c r="K73" s="92"/>
      <c r="L73" s="92"/>
    </row>
    <row r="74" spans="1:14" ht="20.25">
      <c r="A74" s="92"/>
      <c r="B74" s="32"/>
      <c r="C74" s="32"/>
      <c r="D74" s="32"/>
      <c r="E74" s="32"/>
      <c r="F74" s="32"/>
      <c r="G74" s="32"/>
      <c r="H74" s="129"/>
      <c r="I74" s="92"/>
      <c r="J74" s="92"/>
      <c r="K74" s="92"/>
      <c r="L74" s="92"/>
    </row>
    <row r="75" spans="1:14" ht="20.25">
      <c r="A75" s="92"/>
      <c r="B75" s="32"/>
      <c r="C75" s="32"/>
      <c r="D75" s="32"/>
      <c r="E75" s="32"/>
      <c r="F75" s="32"/>
      <c r="G75" s="32"/>
      <c r="H75" s="129"/>
      <c r="I75" s="92"/>
      <c r="J75" s="92"/>
      <c r="K75" s="92"/>
      <c r="L75" s="92"/>
    </row>
    <row r="76" spans="1:14" ht="20.25">
      <c r="A76" s="92"/>
      <c r="B76" s="32"/>
      <c r="C76" s="32"/>
      <c r="D76" s="32"/>
      <c r="E76" s="32"/>
      <c r="F76" s="32"/>
      <c r="G76" s="32"/>
      <c r="H76" s="129"/>
      <c r="I76" s="92"/>
      <c r="J76" s="92"/>
      <c r="K76" s="92"/>
      <c r="L76" s="92"/>
    </row>
    <row r="77" spans="1:14" ht="18">
      <c r="A77" s="92"/>
      <c r="B77" s="92"/>
      <c r="C77" s="92"/>
      <c r="D77" s="92"/>
      <c r="E77" s="92"/>
      <c r="F77" s="92"/>
      <c r="G77" s="92"/>
      <c r="H77" s="122"/>
      <c r="I77" s="92"/>
      <c r="J77" s="92"/>
      <c r="K77" s="92"/>
      <c r="L77" s="92"/>
    </row>
    <row r="78" spans="1:14" ht="18">
      <c r="A78" s="92"/>
      <c r="B78" s="92"/>
      <c r="C78" s="92"/>
      <c r="D78" s="92"/>
      <c r="E78" s="92"/>
      <c r="F78" s="92"/>
      <c r="G78" s="92"/>
      <c r="H78" s="122"/>
      <c r="I78" s="92"/>
      <c r="J78" s="92"/>
      <c r="K78" s="92"/>
      <c r="L78" s="92"/>
    </row>
    <row r="79" spans="1:14" ht="20.25">
      <c r="A79" s="92"/>
      <c r="B79" s="32">
        <v>-1</v>
      </c>
      <c r="C79" s="32" t="s">
        <v>283</v>
      </c>
      <c r="D79" s="32"/>
      <c r="E79" s="32"/>
      <c r="F79" s="32"/>
      <c r="G79" s="32"/>
      <c r="H79" s="129"/>
      <c r="I79" s="32"/>
      <c r="J79" s="32"/>
      <c r="K79" s="32"/>
      <c r="L79" s="32"/>
      <c r="M79" s="126"/>
      <c r="N79" s="126"/>
    </row>
    <row r="80" spans="1:14" ht="20.25">
      <c r="A80" s="92"/>
      <c r="B80" s="32"/>
      <c r="C80" s="32"/>
      <c r="D80" s="32"/>
      <c r="E80" s="32"/>
      <c r="F80" s="32"/>
      <c r="G80" s="32"/>
      <c r="H80" s="129"/>
      <c r="I80" s="32"/>
      <c r="J80" s="32"/>
      <c r="K80" s="32"/>
      <c r="L80" s="32"/>
      <c r="M80" s="126"/>
      <c r="N80" s="126"/>
    </row>
    <row r="81" spans="1:14" ht="20.25">
      <c r="A81" s="92"/>
      <c r="B81" s="32">
        <v>-2</v>
      </c>
      <c r="C81" s="32" t="s">
        <v>284</v>
      </c>
      <c r="D81" s="32"/>
      <c r="E81" s="32"/>
      <c r="F81" s="32"/>
      <c r="G81" s="32"/>
      <c r="H81" s="129"/>
      <c r="I81" s="32"/>
      <c r="J81" s="32"/>
      <c r="K81" s="32"/>
      <c r="L81" s="32"/>
      <c r="M81" s="126"/>
      <c r="N81" s="126"/>
    </row>
    <row r="82" spans="1:14" ht="20.25">
      <c r="A82" s="92"/>
      <c r="B82" s="32"/>
      <c r="C82" s="32" t="s">
        <v>285</v>
      </c>
      <c r="D82" s="32"/>
      <c r="E82" s="32"/>
      <c r="F82" s="32"/>
      <c r="G82" s="32"/>
      <c r="H82" s="129"/>
      <c r="I82" s="32"/>
      <c r="J82" s="32"/>
      <c r="K82" s="32"/>
      <c r="L82" s="32"/>
      <c r="M82" s="126"/>
      <c r="N82" s="126"/>
    </row>
    <row r="83" spans="1:14" ht="20.25">
      <c r="A83" s="92"/>
      <c r="B83" s="32"/>
      <c r="C83" s="32" t="s">
        <v>286</v>
      </c>
      <c r="D83" s="32"/>
      <c r="E83" s="32"/>
      <c r="F83" s="32"/>
      <c r="G83" s="32"/>
      <c r="H83" s="129"/>
      <c r="I83" s="32"/>
      <c r="J83" s="32"/>
      <c r="K83" s="32"/>
      <c r="L83" s="32"/>
      <c r="M83" s="126"/>
      <c r="N83" s="126"/>
    </row>
    <row r="84" spans="1:14" ht="18">
      <c r="A84" s="92"/>
      <c r="B84" s="92"/>
      <c r="C84" s="92"/>
      <c r="D84" s="92"/>
      <c r="E84" s="92"/>
      <c r="F84" s="92"/>
      <c r="G84" s="92"/>
      <c r="H84" s="122"/>
      <c r="I84" s="92"/>
      <c r="J84" s="92"/>
      <c r="K84" s="92"/>
      <c r="L84" s="92"/>
    </row>
    <row r="85" spans="1:14" ht="18">
      <c r="A85" s="92"/>
      <c r="B85" s="92"/>
      <c r="C85" s="92"/>
      <c r="D85" s="92"/>
      <c r="E85" s="92"/>
      <c r="F85" s="92"/>
      <c r="G85" s="92"/>
      <c r="H85" s="122"/>
      <c r="I85" s="92"/>
      <c r="J85" s="92"/>
      <c r="K85" s="92"/>
      <c r="L85" s="92"/>
    </row>
    <row r="86" spans="1:14" ht="18">
      <c r="A86" s="92"/>
      <c r="B86" s="92"/>
      <c r="C86" s="92"/>
      <c r="D86" s="92"/>
      <c r="E86" s="92"/>
      <c r="F86" s="92"/>
      <c r="G86" s="92"/>
      <c r="H86" s="122"/>
      <c r="I86" s="92"/>
      <c r="J86" s="92"/>
      <c r="K86" s="92"/>
      <c r="L86" s="92"/>
    </row>
    <row r="87" spans="1:14" ht="18">
      <c r="A87" s="92"/>
      <c r="B87" s="92"/>
      <c r="C87" s="92"/>
      <c r="D87" s="92"/>
      <c r="E87" s="92"/>
      <c r="F87" s="92"/>
      <c r="G87" s="92"/>
      <c r="H87" s="122"/>
      <c r="I87" s="92"/>
      <c r="J87" s="92"/>
      <c r="K87" s="92"/>
      <c r="L87" s="92"/>
    </row>
    <row r="88" spans="1:14" ht="18">
      <c r="A88" s="92"/>
      <c r="B88" s="92"/>
      <c r="C88" s="92"/>
      <c r="D88" s="92"/>
      <c r="E88" s="92"/>
      <c r="F88" s="92"/>
      <c r="G88" s="92"/>
      <c r="H88" s="122"/>
      <c r="I88" s="92"/>
      <c r="J88" s="92"/>
      <c r="K88" s="92"/>
      <c r="L88" s="92"/>
    </row>
    <row r="89" spans="1:14" ht="18">
      <c r="A89" s="92"/>
      <c r="B89" s="92"/>
      <c r="C89" s="92"/>
      <c r="D89" s="92"/>
      <c r="E89" s="92"/>
      <c r="F89" s="92"/>
      <c r="G89" s="92"/>
      <c r="H89" s="122"/>
      <c r="I89" s="92"/>
      <c r="J89" s="92"/>
      <c r="K89" s="92"/>
      <c r="L89" s="92"/>
    </row>
    <row r="90" spans="1:14" ht="18">
      <c r="A90" s="92"/>
      <c r="B90" s="92"/>
      <c r="C90" s="92"/>
      <c r="D90" s="92"/>
      <c r="E90" s="92"/>
      <c r="F90" s="92"/>
      <c r="G90" s="92"/>
      <c r="H90" s="122"/>
      <c r="I90" s="92"/>
      <c r="J90" s="92"/>
      <c r="K90" s="92"/>
      <c r="L90" s="92"/>
    </row>
    <row r="91" spans="1:14" ht="18">
      <c r="A91" s="92"/>
      <c r="B91" s="92"/>
      <c r="C91" s="92"/>
      <c r="D91" s="92"/>
      <c r="E91" s="92"/>
      <c r="F91" s="92"/>
      <c r="G91" s="92"/>
      <c r="H91" s="122"/>
      <c r="I91" s="92"/>
      <c r="J91" s="92"/>
      <c r="K91" s="92"/>
      <c r="L91" s="92"/>
    </row>
    <row r="92" spans="1:14" ht="18">
      <c r="A92" s="92"/>
      <c r="B92" s="92"/>
      <c r="C92" s="92"/>
      <c r="D92" s="92"/>
      <c r="E92" s="92"/>
      <c r="F92" s="92"/>
      <c r="G92" s="92"/>
      <c r="H92" s="122"/>
      <c r="I92" s="92"/>
      <c r="J92" s="92"/>
      <c r="K92" s="92"/>
      <c r="L92" s="92"/>
    </row>
    <row r="93" spans="1:14" ht="18">
      <c r="A93" s="92"/>
      <c r="B93" s="92"/>
      <c r="C93" s="92"/>
      <c r="D93" s="92"/>
      <c r="E93" s="92"/>
      <c r="F93" s="92"/>
      <c r="G93" s="92"/>
      <c r="H93" s="122"/>
      <c r="I93" s="92"/>
      <c r="J93" s="92"/>
      <c r="K93" s="92"/>
      <c r="L93" s="92"/>
    </row>
    <row r="94" spans="1:14" ht="18">
      <c r="A94" s="92"/>
      <c r="B94" s="92"/>
      <c r="C94" s="92"/>
      <c r="D94" s="92"/>
      <c r="E94" s="92"/>
      <c r="F94" s="92"/>
      <c r="G94" s="92"/>
      <c r="H94" s="122"/>
      <c r="I94" s="92"/>
      <c r="J94" s="92"/>
      <c r="K94" s="92"/>
      <c r="L94" s="92"/>
    </row>
    <row r="95" spans="1:14" ht="18">
      <c r="A95" s="92"/>
      <c r="B95" s="92"/>
      <c r="C95" s="92"/>
      <c r="D95" s="92"/>
      <c r="E95" s="92"/>
      <c r="F95" s="92"/>
      <c r="G95" s="92"/>
      <c r="H95" s="122"/>
      <c r="I95" s="92"/>
      <c r="J95" s="92"/>
      <c r="K95" s="92"/>
      <c r="L95" s="92"/>
    </row>
    <row r="96" spans="1:14" ht="18">
      <c r="A96" s="92"/>
      <c r="B96" s="92"/>
      <c r="C96" s="92"/>
      <c r="D96" s="92"/>
      <c r="E96" s="92"/>
      <c r="F96" s="92"/>
      <c r="G96" s="92"/>
      <c r="H96" s="122"/>
      <c r="I96" s="92"/>
      <c r="J96" s="92"/>
      <c r="K96" s="92"/>
      <c r="L96" s="92"/>
    </row>
    <row r="97" spans="1:12" ht="18">
      <c r="A97" s="92"/>
      <c r="B97" s="92"/>
      <c r="C97" s="92"/>
      <c r="D97" s="92"/>
      <c r="E97" s="92"/>
      <c r="F97" s="92"/>
      <c r="G97" s="92"/>
      <c r="H97" s="122"/>
      <c r="I97" s="92"/>
      <c r="J97" s="92"/>
      <c r="K97" s="92"/>
      <c r="L97" s="92"/>
    </row>
    <row r="98" spans="1:12" ht="18">
      <c r="A98" s="92"/>
      <c r="B98" s="92"/>
      <c r="C98" s="92"/>
      <c r="D98" s="92"/>
      <c r="E98" s="92"/>
      <c r="F98" s="92"/>
      <c r="G98" s="92"/>
      <c r="H98" s="122"/>
      <c r="I98" s="92"/>
      <c r="J98" s="92"/>
      <c r="K98" s="92"/>
      <c r="L98" s="92"/>
    </row>
    <row r="99" spans="1:12" ht="18">
      <c r="A99" s="92"/>
      <c r="B99" s="92"/>
      <c r="C99" s="92"/>
      <c r="D99" s="92"/>
      <c r="E99" s="92"/>
      <c r="F99" s="92"/>
      <c r="G99" s="92"/>
      <c r="H99" s="122"/>
      <c r="I99" s="92"/>
      <c r="J99" s="92"/>
      <c r="K99" s="92"/>
      <c r="L99" s="92"/>
    </row>
    <row r="100" spans="1:12" ht="18">
      <c r="A100" s="92"/>
      <c r="B100" s="92"/>
      <c r="C100" s="92"/>
      <c r="D100" s="92"/>
      <c r="E100" s="92"/>
      <c r="F100" s="92"/>
      <c r="G100" s="92"/>
      <c r="H100" s="122"/>
      <c r="I100" s="92"/>
      <c r="J100" s="92"/>
      <c r="K100" s="92"/>
      <c r="L100" s="92"/>
    </row>
    <row r="101" spans="1:12" ht="18">
      <c r="A101" s="92"/>
      <c r="B101" s="92"/>
      <c r="C101" s="92"/>
      <c r="D101" s="92"/>
      <c r="E101" s="92"/>
      <c r="F101" s="92"/>
      <c r="G101" s="92"/>
      <c r="H101" s="122"/>
      <c r="I101" s="92"/>
      <c r="J101" s="92"/>
      <c r="K101" s="92"/>
      <c r="L101" s="92"/>
    </row>
    <row r="102" spans="1:12" ht="18">
      <c r="A102" s="92"/>
      <c r="B102" s="92"/>
      <c r="C102" s="92"/>
      <c r="D102" s="92"/>
      <c r="E102" s="92"/>
      <c r="F102" s="92"/>
      <c r="G102" s="92"/>
      <c r="H102" s="122"/>
      <c r="I102" s="92"/>
      <c r="J102" s="92"/>
      <c r="K102" s="92"/>
      <c r="L102" s="92"/>
    </row>
    <row r="103" spans="1:12" ht="18">
      <c r="A103" s="92"/>
      <c r="B103" s="92"/>
      <c r="C103" s="92"/>
      <c r="D103" s="92"/>
      <c r="E103" s="92"/>
      <c r="F103" s="92"/>
      <c r="G103" s="92"/>
      <c r="H103" s="122"/>
      <c r="I103" s="92"/>
      <c r="J103" s="92"/>
      <c r="K103" s="92"/>
      <c r="L103" s="92"/>
    </row>
    <row r="104" spans="1:12" ht="18">
      <c r="A104" s="92"/>
      <c r="B104" s="92"/>
      <c r="C104" s="92"/>
      <c r="D104" s="92"/>
      <c r="E104" s="92"/>
      <c r="F104" s="92"/>
      <c r="G104" s="92"/>
      <c r="H104" s="122"/>
      <c r="I104" s="92"/>
      <c r="J104" s="92"/>
      <c r="K104" s="92"/>
      <c r="L104" s="92"/>
    </row>
    <row r="105" spans="1:12" ht="18">
      <c r="A105" s="92"/>
      <c r="B105" s="92"/>
      <c r="C105" s="92"/>
      <c r="D105" s="92"/>
      <c r="E105" s="92"/>
      <c r="F105" s="92"/>
      <c r="G105" s="92"/>
      <c r="H105" s="122"/>
      <c r="I105" s="92"/>
      <c r="J105" s="92"/>
      <c r="K105" s="92"/>
      <c r="L105" s="92"/>
    </row>
    <row r="106" spans="1:12" ht="18">
      <c r="A106" s="92"/>
      <c r="B106" s="92"/>
      <c r="C106" s="92"/>
      <c r="D106" s="92"/>
      <c r="E106" s="92"/>
      <c r="F106" s="92"/>
      <c r="G106" s="92"/>
      <c r="H106" s="122"/>
      <c r="I106" s="92"/>
      <c r="J106" s="92"/>
      <c r="K106" s="92"/>
      <c r="L106" s="92"/>
    </row>
    <row r="107" spans="1:12" ht="18">
      <c r="A107" s="92"/>
      <c r="B107" s="92"/>
      <c r="C107" s="92"/>
      <c r="D107" s="92"/>
      <c r="E107" s="92"/>
      <c r="F107" s="92"/>
      <c r="G107" s="92"/>
      <c r="H107" s="122"/>
      <c r="I107" s="92"/>
      <c r="J107" s="92"/>
      <c r="K107" s="92"/>
      <c r="L107" s="92"/>
    </row>
    <row r="108" spans="1:12" ht="18">
      <c r="A108" s="92"/>
      <c r="B108" s="92"/>
      <c r="C108" s="92"/>
      <c r="D108" s="92"/>
      <c r="E108" s="92"/>
      <c r="F108" s="92"/>
      <c r="G108" s="92"/>
      <c r="H108" s="122"/>
      <c r="I108" s="92"/>
      <c r="J108" s="92"/>
      <c r="K108" s="92"/>
      <c r="L108" s="92"/>
    </row>
    <row r="109" spans="1:12" ht="18">
      <c r="A109" s="92"/>
      <c r="B109" s="92"/>
      <c r="C109" s="92"/>
      <c r="D109" s="92"/>
      <c r="E109" s="92"/>
      <c r="F109" s="92"/>
      <c r="G109" s="92"/>
      <c r="H109" s="122"/>
      <c r="I109" s="92"/>
      <c r="J109" s="92"/>
      <c r="K109" s="92"/>
      <c r="L109" s="92"/>
    </row>
    <row r="110" spans="1:12" ht="18">
      <c r="A110" s="92"/>
      <c r="B110" s="92"/>
      <c r="C110" s="92"/>
      <c r="D110" s="92"/>
      <c r="E110" s="92"/>
      <c r="F110" s="92"/>
      <c r="G110" s="92"/>
      <c r="H110" s="122"/>
      <c r="I110" s="92"/>
      <c r="J110" s="92"/>
      <c r="K110" s="92"/>
      <c r="L110" s="92"/>
    </row>
    <row r="111" spans="1:12" ht="18">
      <c r="A111" s="92"/>
      <c r="B111" s="92"/>
      <c r="C111" s="92"/>
      <c r="D111" s="92"/>
      <c r="E111" s="92"/>
      <c r="F111" s="92"/>
      <c r="G111" s="92"/>
      <c r="H111" s="122"/>
      <c r="I111" s="92"/>
      <c r="J111" s="92"/>
      <c r="K111" s="92"/>
      <c r="L111" s="92"/>
    </row>
    <row r="112" spans="1:12" ht="18">
      <c r="A112" s="92"/>
      <c r="B112" s="92"/>
      <c r="C112" s="92"/>
      <c r="D112" s="92"/>
      <c r="E112" s="92"/>
      <c r="F112" s="92"/>
      <c r="G112" s="92"/>
      <c r="H112" s="122"/>
      <c r="I112" s="92"/>
      <c r="J112" s="92"/>
      <c r="K112" s="92"/>
      <c r="L112" s="92"/>
    </row>
    <row r="113" spans="1:12" ht="18">
      <c r="A113" s="92"/>
      <c r="B113" s="92"/>
      <c r="C113" s="92"/>
      <c r="D113" s="92"/>
      <c r="E113" s="92"/>
      <c r="F113" s="92"/>
      <c r="G113" s="92"/>
      <c r="H113" s="122"/>
      <c r="I113" s="92"/>
      <c r="J113" s="92"/>
      <c r="K113" s="92"/>
      <c r="L113" s="92"/>
    </row>
    <row r="114" spans="1:12" ht="18">
      <c r="A114" s="92"/>
      <c r="B114" s="92"/>
      <c r="C114" s="92"/>
      <c r="D114" s="92"/>
      <c r="E114" s="92"/>
      <c r="F114" s="92"/>
      <c r="G114" s="92"/>
      <c r="H114" s="122"/>
      <c r="I114" s="92"/>
      <c r="J114" s="92"/>
      <c r="K114" s="92"/>
      <c r="L114" s="92"/>
    </row>
    <row r="115" spans="1:12" ht="18">
      <c r="A115" s="92"/>
      <c r="B115" s="92"/>
      <c r="C115" s="92"/>
      <c r="D115" s="92"/>
      <c r="E115" s="92"/>
      <c r="F115" s="92"/>
      <c r="G115" s="92"/>
      <c r="H115" s="122"/>
      <c r="I115" s="92"/>
      <c r="J115" s="92"/>
      <c r="K115" s="92"/>
      <c r="L115" s="92"/>
    </row>
    <row r="116" spans="1:12" ht="18">
      <c r="A116" s="92"/>
      <c r="B116" s="92"/>
      <c r="C116" s="92"/>
      <c r="D116" s="92"/>
      <c r="E116" s="92"/>
      <c r="F116" s="92"/>
      <c r="G116" s="92"/>
      <c r="H116" s="122"/>
      <c r="I116" s="92"/>
      <c r="J116" s="92"/>
      <c r="K116" s="92"/>
      <c r="L116" s="92"/>
    </row>
    <row r="117" spans="1:12" ht="18">
      <c r="A117" s="92"/>
      <c r="B117" s="92"/>
      <c r="C117" s="92"/>
      <c r="D117" s="92"/>
      <c r="E117" s="92"/>
      <c r="F117" s="92"/>
      <c r="G117" s="92"/>
      <c r="H117" s="122"/>
      <c r="I117" s="92"/>
      <c r="J117" s="92"/>
      <c r="K117" s="92"/>
      <c r="L117" s="92"/>
    </row>
    <row r="118" spans="1:12" ht="18">
      <c r="A118" s="92"/>
      <c r="B118" s="92"/>
      <c r="C118" s="92"/>
      <c r="D118" s="92"/>
      <c r="E118" s="92"/>
      <c r="F118" s="92"/>
      <c r="G118" s="92"/>
      <c r="H118" s="122"/>
      <c r="I118" s="92"/>
      <c r="J118" s="92"/>
      <c r="K118" s="92"/>
      <c r="L118" s="92"/>
    </row>
    <row r="119" spans="1:12" ht="18">
      <c r="A119" s="92"/>
      <c r="B119" s="92"/>
      <c r="C119" s="92"/>
      <c r="D119" s="92"/>
      <c r="E119" s="92"/>
      <c r="F119" s="92"/>
      <c r="G119" s="92"/>
      <c r="H119" s="122"/>
      <c r="I119" s="92"/>
      <c r="J119" s="92"/>
      <c r="K119" s="92"/>
      <c r="L119" s="92"/>
    </row>
    <row r="120" spans="1:12" ht="18">
      <c r="A120" s="92"/>
      <c r="B120" s="92"/>
      <c r="C120" s="92"/>
      <c r="D120" s="92"/>
      <c r="E120" s="92"/>
      <c r="F120" s="92"/>
      <c r="G120" s="92"/>
      <c r="H120" s="122"/>
      <c r="I120" s="92"/>
      <c r="J120" s="92"/>
      <c r="K120" s="92"/>
      <c r="L120" s="92"/>
    </row>
    <row r="121" spans="1:12" ht="18">
      <c r="A121" s="92"/>
      <c r="B121" s="92"/>
      <c r="C121" s="92"/>
      <c r="D121" s="92"/>
      <c r="E121" s="92"/>
      <c r="F121" s="92"/>
      <c r="G121" s="92"/>
      <c r="H121" s="122"/>
      <c r="I121" s="92"/>
      <c r="J121" s="92"/>
      <c r="K121" s="92"/>
      <c r="L121" s="92"/>
    </row>
    <row r="122" spans="1:12" ht="18">
      <c r="A122" s="92"/>
      <c r="B122" s="92"/>
      <c r="C122" s="92"/>
      <c r="D122" s="92"/>
      <c r="E122" s="92"/>
      <c r="F122" s="92"/>
      <c r="G122" s="92"/>
      <c r="H122" s="122"/>
      <c r="I122" s="92"/>
      <c r="J122" s="92"/>
      <c r="K122" s="92"/>
      <c r="L122" s="92"/>
    </row>
    <row r="123" spans="1:12" ht="20.25">
      <c r="A123" s="92"/>
      <c r="B123" s="92"/>
      <c r="C123" s="32" t="s">
        <v>230</v>
      </c>
      <c r="D123" s="121" t="s">
        <v>1</v>
      </c>
      <c r="E123" s="92" t="s">
        <v>231</v>
      </c>
      <c r="F123" s="92"/>
      <c r="G123" s="92"/>
      <c r="H123" s="122"/>
      <c r="I123" s="92"/>
      <c r="J123" s="92" t="s">
        <v>8</v>
      </c>
      <c r="K123" s="92"/>
      <c r="L123" s="92"/>
    </row>
    <row r="124" spans="1:12" ht="20.25">
      <c r="A124" s="92"/>
      <c r="B124" s="92"/>
      <c r="C124" s="32" t="s">
        <v>5</v>
      </c>
      <c r="D124" s="121" t="s">
        <v>1</v>
      </c>
      <c r="E124" s="92" t="s">
        <v>232</v>
      </c>
      <c r="F124" s="92"/>
      <c r="G124" s="92"/>
      <c r="H124" s="122"/>
      <c r="I124" s="92"/>
      <c r="J124" s="92" t="s">
        <v>6</v>
      </c>
      <c r="K124" s="92"/>
      <c r="L124" s="92"/>
    </row>
    <row r="125" spans="1:12" ht="18">
      <c r="A125" s="92"/>
      <c r="B125" s="92"/>
      <c r="C125" s="92" t="s">
        <v>225</v>
      </c>
      <c r="D125" s="121" t="s">
        <v>1</v>
      </c>
      <c r="E125" s="92" t="s">
        <v>233</v>
      </c>
      <c r="F125" s="92"/>
      <c r="G125" s="92"/>
      <c r="H125" s="122"/>
      <c r="I125" s="92"/>
      <c r="J125" s="92" t="s">
        <v>40</v>
      </c>
      <c r="K125" s="92"/>
      <c r="L125" s="92"/>
    </row>
    <row r="126" spans="1:12" ht="18">
      <c r="A126" s="92"/>
      <c r="B126" s="92"/>
      <c r="C126" s="92" t="s">
        <v>141</v>
      </c>
      <c r="D126" s="92" t="s">
        <v>1</v>
      </c>
      <c r="E126" s="92" t="s">
        <v>234</v>
      </c>
      <c r="F126" s="92"/>
      <c r="G126" s="92"/>
      <c r="H126" s="122"/>
      <c r="I126" s="92"/>
      <c r="J126" s="92" t="s">
        <v>40</v>
      </c>
      <c r="K126" s="92"/>
      <c r="L126" s="92"/>
    </row>
    <row r="127" spans="1:12" ht="18">
      <c r="A127" s="92"/>
      <c r="B127" s="92"/>
      <c r="C127" s="92" t="s">
        <v>220</v>
      </c>
      <c r="D127" s="121" t="s">
        <v>1</v>
      </c>
      <c r="E127" s="92" t="s">
        <v>235</v>
      </c>
      <c r="F127" s="92"/>
      <c r="G127" s="92"/>
      <c r="H127" s="122"/>
      <c r="I127" s="92"/>
      <c r="J127" s="92" t="s">
        <v>19</v>
      </c>
      <c r="K127" s="92"/>
      <c r="L127" s="92" t="s">
        <v>21</v>
      </c>
    </row>
    <row r="128" spans="1:12" ht="18">
      <c r="A128" s="92"/>
      <c r="B128" s="92"/>
      <c r="C128" s="92" t="s">
        <v>221</v>
      </c>
      <c r="D128" s="121" t="s">
        <v>1</v>
      </c>
      <c r="E128" s="92" t="s">
        <v>236</v>
      </c>
      <c r="F128" s="92"/>
      <c r="G128" s="92"/>
      <c r="H128" s="122"/>
      <c r="I128" s="92"/>
      <c r="J128" s="92" t="s">
        <v>64</v>
      </c>
      <c r="K128" s="92"/>
      <c r="L128" s="92"/>
    </row>
    <row r="129" spans="1:12" ht="18">
      <c r="A129" s="92"/>
      <c r="B129" s="92"/>
      <c r="C129" s="92" t="s">
        <v>222</v>
      </c>
      <c r="D129" s="121" t="s">
        <v>1</v>
      </c>
      <c r="E129" s="92" t="s">
        <v>237</v>
      </c>
      <c r="F129" s="92"/>
      <c r="G129" s="92"/>
      <c r="H129" s="122"/>
      <c r="I129" s="92"/>
      <c r="J129" s="92" t="s">
        <v>6</v>
      </c>
      <c r="K129" s="92"/>
      <c r="L129" s="92"/>
    </row>
    <row r="130" spans="1:12" ht="18">
      <c r="A130" s="92"/>
      <c r="B130" s="92"/>
      <c r="C130" s="92" t="s">
        <v>238</v>
      </c>
      <c r="D130" s="121" t="s">
        <v>1</v>
      </c>
      <c r="E130" s="92" t="s">
        <v>239</v>
      </c>
      <c r="F130" s="92"/>
      <c r="G130" s="92"/>
      <c r="H130" s="122"/>
      <c r="I130" s="92"/>
      <c r="J130" s="92" t="s">
        <v>8</v>
      </c>
      <c r="K130" s="92"/>
      <c r="L130" s="92"/>
    </row>
    <row r="131" spans="1:12" ht="18">
      <c r="A131" s="92"/>
      <c r="B131" s="92"/>
      <c r="C131" s="92"/>
      <c r="D131" s="92"/>
      <c r="E131" s="92"/>
      <c r="F131" s="92"/>
      <c r="G131" s="92"/>
      <c r="H131" s="122"/>
      <c r="I131" s="92"/>
      <c r="J131" s="92"/>
      <c r="K131" s="92"/>
      <c r="L131" s="92"/>
    </row>
    <row r="132" spans="1:12" ht="18">
      <c r="A132" s="92"/>
      <c r="B132" s="92"/>
      <c r="C132" s="92" t="s">
        <v>223</v>
      </c>
      <c r="D132" s="92"/>
      <c r="E132" s="92"/>
      <c r="F132" s="92"/>
      <c r="G132" s="92"/>
      <c r="H132" s="122"/>
      <c r="I132" s="92"/>
      <c r="J132" s="92"/>
      <c r="K132" s="92"/>
      <c r="L132" s="92"/>
    </row>
    <row r="133" spans="1:12" ht="18">
      <c r="A133" s="92"/>
      <c r="B133" s="92"/>
      <c r="C133" s="92"/>
      <c r="D133" s="92"/>
      <c r="E133" s="92"/>
      <c r="F133" s="92"/>
      <c r="G133" s="92"/>
      <c r="H133" s="122"/>
      <c r="I133" s="92"/>
      <c r="J133" s="92"/>
      <c r="K133" s="92"/>
      <c r="L133" s="92"/>
    </row>
    <row r="134" spans="1:12" ht="18">
      <c r="A134" s="92"/>
      <c r="B134" s="92"/>
      <c r="C134" s="92" t="s">
        <v>61</v>
      </c>
      <c r="D134" s="121" t="s">
        <v>1</v>
      </c>
      <c r="E134" s="92" t="s">
        <v>240</v>
      </c>
      <c r="F134" s="92"/>
      <c r="G134" s="92"/>
      <c r="H134" s="122"/>
      <c r="I134" s="92"/>
      <c r="J134" s="92"/>
      <c r="K134" s="92"/>
      <c r="L134" s="92"/>
    </row>
    <row r="135" spans="1:12" ht="18">
      <c r="A135" s="92"/>
      <c r="B135" s="92"/>
      <c r="C135" s="92" t="s">
        <v>241</v>
      </c>
      <c r="D135" s="121" t="s">
        <v>1</v>
      </c>
      <c r="E135" s="92" t="s">
        <v>242</v>
      </c>
      <c r="F135" s="92"/>
      <c r="G135" s="92"/>
      <c r="H135" s="122"/>
      <c r="I135" s="92"/>
      <c r="J135" s="92"/>
      <c r="K135" s="92"/>
      <c r="L135" s="92"/>
    </row>
    <row r="136" spans="1:12" ht="18">
      <c r="A136" s="92"/>
      <c r="B136" s="92"/>
      <c r="C136" s="92" t="s">
        <v>230</v>
      </c>
      <c r="D136" s="121" t="s">
        <v>1</v>
      </c>
      <c r="E136" s="92" t="s">
        <v>243</v>
      </c>
      <c r="F136" s="92"/>
      <c r="G136" s="92"/>
      <c r="H136" s="122"/>
      <c r="I136" s="92"/>
      <c r="J136" s="92"/>
      <c r="K136" s="92"/>
      <c r="L136" s="92"/>
    </row>
    <row r="137" spans="1:12" ht="18">
      <c r="A137" s="92"/>
      <c r="B137" s="92"/>
      <c r="C137" s="92" t="s">
        <v>2</v>
      </c>
      <c r="D137" s="121" t="s">
        <v>1</v>
      </c>
      <c r="E137" s="92" t="s">
        <v>224</v>
      </c>
      <c r="F137" s="92"/>
      <c r="G137" s="92"/>
      <c r="H137" s="122"/>
      <c r="I137" s="92"/>
      <c r="J137" s="92"/>
      <c r="K137" s="92"/>
      <c r="L137" s="92"/>
    </row>
    <row r="138" spans="1:12" ht="18">
      <c r="A138" s="92"/>
      <c r="B138" s="92"/>
      <c r="C138" s="92" t="s">
        <v>5</v>
      </c>
      <c r="D138" s="121" t="s">
        <v>1</v>
      </c>
      <c r="E138" s="92" t="s">
        <v>244</v>
      </c>
      <c r="F138" s="92"/>
      <c r="G138" s="92"/>
      <c r="H138" s="122"/>
      <c r="I138" s="92"/>
      <c r="J138" s="92"/>
      <c r="K138" s="92"/>
      <c r="L138" s="92"/>
    </row>
    <row r="139" spans="1:12" ht="18">
      <c r="A139" s="92"/>
      <c r="B139" s="92"/>
      <c r="C139" s="92" t="s">
        <v>141</v>
      </c>
      <c r="D139" s="121" t="s">
        <v>1</v>
      </c>
      <c r="E139" s="92" t="s">
        <v>245</v>
      </c>
      <c r="F139" s="92"/>
      <c r="G139" s="92"/>
      <c r="H139" s="122"/>
      <c r="I139" s="92"/>
      <c r="J139" s="92"/>
      <c r="K139" s="92"/>
      <c r="L139" s="92"/>
    </row>
    <row r="140" spans="1:12" ht="18">
      <c r="A140" s="92"/>
      <c r="B140" s="92"/>
      <c r="C140" s="92" t="s">
        <v>225</v>
      </c>
      <c r="D140" s="121" t="s">
        <v>1</v>
      </c>
      <c r="E140" s="92" t="s">
        <v>226</v>
      </c>
      <c r="F140" s="92"/>
      <c r="G140" s="92"/>
      <c r="H140" s="122"/>
      <c r="I140" s="92"/>
      <c r="J140" s="92"/>
      <c r="K140" s="92"/>
      <c r="L140" s="92"/>
    </row>
    <row r="141" spans="1:12" ht="18">
      <c r="A141" s="92"/>
      <c r="B141" s="92"/>
      <c r="C141" s="92" t="s">
        <v>162</v>
      </c>
      <c r="D141" s="121" t="s">
        <v>1</v>
      </c>
      <c r="E141" s="123" t="s">
        <v>227</v>
      </c>
      <c r="F141" s="123"/>
      <c r="G141" s="123"/>
      <c r="H141" s="130"/>
      <c r="I141" s="123"/>
      <c r="J141" s="123"/>
      <c r="K141" s="123"/>
      <c r="L141" s="92"/>
    </row>
    <row r="142" spans="1:12" ht="18">
      <c r="A142" s="92"/>
      <c r="B142" s="92"/>
      <c r="C142" s="92" t="s">
        <v>220</v>
      </c>
      <c r="D142" s="121" t="s">
        <v>1</v>
      </c>
      <c r="E142" s="92" t="s">
        <v>246</v>
      </c>
      <c r="F142" s="92"/>
      <c r="G142" s="92"/>
      <c r="H142" s="122"/>
      <c r="I142" s="92"/>
      <c r="J142" s="92"/>
      <c r="K142" s="92"/>
      <c r="L142" s="92"/>
    </row>
    <row r="143" spans="1:12" ht="18">
      <c r="A143" s="92"/>
      <c r="B143" s="92"/>
      <c r="C143" s="92" t="s">
        <v>221</v>
      </c>
      <c r="D143" s="121" t="s">
        <v>1</v>
      </c>
      <c r="E143" s="92" t="s">
        <v>228</v>
      </c>
      <c r="F143" s="92"/>
      <c r="G143" s="92"/>
      <c r="H143" s="122"/>
      <c r="I143" s="92"/>
      <c r="J143" s="92"/>
      <c r="K143" s="92"/>
      <c r="L143" s="92"/>
    </row>
    <row r="144" spans="1:12" ht="18">
      <c r="A144" s="92"/>
      <c r="B144" s="92"/>
      <c r="C144" s="92" t="s">
        <v>238</v>
      </c>
      <c r="D144" s="121" t="s">
        <v>1</v>
      </c>
      <c r="E144" s="92" t="s">
        <v>247</v>
      </c>
      <c r="F144" s="92"/>
      <c r="G144" s="92"/>
      <c r="H144" s="122"/>
      <c r="I144" s="92"/>
      <c r="J144" s="92"/>
      <c r="K144" s="92"/>
      <c r="L144" s="92"/>
    </row>
    <row r="145" spans="1:12" ht="18">
      <c r="A145" s="92"/>
      <c r="B145" s="92"/>
      <c r="C145" s="92" t="s">
        <v>222</v>
      </c>
      <c r="D145" s="121" t="s">
        <v>1</v>
      </c>
      <c r="E145" s="92" t="s">
        <v>229</v>
      </c>
      <c r="F145" s="92"/>
      <c r="G145" s="92"/>
      <c r="H145" s="122"/>
      <c r="I145" s="92"/>
      <c r="J145" s="92"/>
      <c r="K145" s="92"/>
      <c r="L145" s="92"/>
    </row>
    <row r="146" spans="1:12" ht="18">
      <c r="A146" s="92"/>
      <c r="B146" s="92"/>
      <c r="C146" s="92"/>
      <c r="D146" s="92"/>
      <c r="E146" s="92"/>
      <c r="F146" s="92"/>
      <c r="G146" s="92"/>
      <c r="H146" s="122"/>
      <c r="I146" s="92"/>
      <c r="J146" s="92"/>
      <c r="K146" s="92"/>
      <c r="L146" s="92"/>
    </row>
    <row r="147" spans="1:12" ht="18">
      <c r="A147" s="92"/>
      <c r="B147" s="92"/>
      <c r="C147" s="92"/>
      <c r="D147" s="92"/>
      <c r="E147" s="92"/>
      <c r="F147" s="92"/>
      <c r="G147" s="92"/>
      <c r="H147" s="122"/>
      <c r="I147" s="92"/>
      <c r="J147" s="92"/>
      <c r="K147" s="92"/>
      <c r="L147" s="92"/>
    </row>
    <row r="148" spans="1:12" ht="18">
      <c r="A148" s="92"/>
      <c r="B148" s="92"/>
      <c r="C148" s="92"/>
      <c r="D148" s="92"/>
      <c r="E148" s="92"/>
      <c r="F148" s="92"/>
      <c r="G148" s="92"/>
      <c r="H148" s="122"/>
      <c r="I148" s="92"/>
      <c r="J148" s="92"/>
      <c r="K148" s="92"/>
      <c r="L148" s="92"/>
    </row>
    <row r="149" spans="1:12" ht="18">
      <c r="A149" s="92"/>
      <c r="B149" s="92"/>
      <c r="C149" s="92"/>
      <c r="D149" s="92"/>
      <c r="E149" s="92"/>
      <c r="F149" s="92"/>
      <c r="G149" s="92"/>
      <c r="H149" s="122"/>
      <c r="I149" s="92"/>
      <c r="J149" s="92"/>
      <c r="K149" s="92"/>
      <c r="L149" s="92"/>
    </row>
    <row r="150" spans="1:12" ht="18">
      <c r="A150" s="92"/>
      <c r="B150" s="92"/>
      <c r="C150" s="92"/>
      <c r="D150" s="92"/>
      <c r="E150" s="92"/>
      <c r="F150" s="92"/>
      <c r="G150" s="92"/>
      <c r="H150" s="122"/>
      <c r="I150" s="92"/>
      <c r="J150" s="92"/>
      <c r="K150" s="92"/>
      <c r="L150" s="92"/>
    </row>
    <row r="151" spans="1:12" ht="18">
      <c r="A151" s="92"/>
      <c r="B151" s="92"/>
      <c r="C151" s="92"/>
      <c r="D151" s="92"/>
      <c r="E151" s="92"/>
      <c r="F151" s="92"/>
      <c r="G151" s="92"/>
      <c r="H151" s="122"/>
      <c r="I151" s="92"/>
      <c r="J151" s="92"/>
      <c r="K151" s="92"/>
      <c r="L151" s="92"/>
    </row>
    <row r="152" spans="1:12" ht="18">
      <c r="A152" s="92"/>
      <c r="B152" s="92"/>
      <c r="C152" s="92"/>
      <c r="D152" s="92"/>
      <c r="E152" s="92"/>
      <c r="F152" s="92"/>
      <c r="G152" s="92"/>
      <c r="H152" s="122"/>
      <c r="I152" s="92"/>
      <c r="J152" s="92"/>
      <c r="K152" s="92"/>
      <c r="L152" s="92"/>
    </row>
    <row r="153" spans="1:12" ht="18">
      <c r="A153" s="92"/>
      <c r="B153" s="92"/>
      <c r="C153" s="92"/>
      <c r="D153" s="92"/>
      <c r="E153" s="92"/>
      <c r="F153" s="92"/>
      <c r="G153" s="92"/>
      <c r="H153" s="122"/>
      <c r="I153" s="92"/>
      <c r="J153" s="92"/>
      <c r="K153" s="92"/>
      <c r="L153" s="92"/>
    </row>
    <row r="154" spans="1:12" ht="18">
      <c r="A154" s="92"/>
      <c r="B154" s="92"/>
      <c r="C154" s="92"/>
      <c r="D154" s="92"/>
      <c r="E154" s="92"/>
      <c r="F154" s="92"/>
      <c r="G154" s="92"/>
      <c r="H154" s="122"/>
      <c r="I154" s="92"/>
      <c r="J154" s="92"/>
      <c r="K154" s="92"/>
      <c r="L154" s="92"/>
    </row>
    <row r="155" spans="1:12" ht="18">
      <c r="A155" s="92"/>
      <c r="B155" s="92"/>
      <c r="C155" s="92"/>
      <c r="D155" s="92"/>
      <c r="E155" s="92"/>
      <c r="F155" s="92"/>
      <c r="G155" s="92"/>
      <c r="H155" s="122"/>
      <c r="I155" s="92"/>
      <c r="J155" s="92"/>
      <c r="K155" s="92"/>
      <c r="L155" s="92"/>
    </row>
    <row r="156" spans="1:12" ht="18">
      <c r="A156" s="92"/>
      <c r="B156" s="92"/>
      <c r="C156" s="92"/>
      <c r="D156" s="92"/>
      <c r="E156" s="92"/>
      <c r="F156" s="92"/>
      <c r="G156" s="92"/>
      <c r="H156" s="122"/>
      <c r="I156" s="92"/>
      <c r="J156" s="92"/>
      <c r="K156" s="92"/>
      <c r="L156" s="92"/>
    </row>
    <row r="157" spans="1:12" ht="18">
      <c r="A157" s="92"/>
      <c r="B157" s="92"/>
      <c r="C157" s="92"/>
      <c r="D157" s="92"/>
      <c r="E157" s="92"/>
      <c r="F157" s="92"/>
      <c r="G157" s="92"/>
      <c r="H157" s="122"/>
      <c r="I157" s="92"/>
      <c r="J157" s="92"/>
      <c r="K157" s="92"/>
      <c r="L157" s="92"/>
    </row>
    <row r="158" spans="1:12" ht="18">
      <c r="A158" s="92"/>
      <c r="B158" s="92"/>
      <c r="C158" s="92"/>
      <c r="D158" s="92"/>
      <c r="E158" s="92"/>
      <c r="F158" s="92"/>
      <c r="G158" s="92"/>
      <c r="H158" s="122"/>
      <c r="I158" s="92"/>
      <c r="J158" s="92"/>
      <c r="K158" s="92"/>
      <c r="L158" s="92"/>
    </row>
    <row r="159" spans="1:12" ht="18">
      <c r="A159" s="92"/>
      <c r="B159" s="92"/>
      <c r="C159" s="92"/>
      <c r="D159" s="92"/>
      <c r="E159" s="92"/>
      <c r="F159" s="92"/>
      <c r="G159" s="92"/>
      <c r="H159" s="122"/>
      <c r="I159" s="92"/>
      <c r="J159" s="92"/>
      <c r="K159" s="92"/>
      <c r="L159" s="92"/>
    </row>
    <row r="160" spans="1:12" ht="18">
      <c r="A160" s="92"/>
      <c r="B160" s="92"/>
      <c r="C160" s="92"/>
      <c r="D160" s="92"/>
      <c r="E160" s="92"/>
      <c r="F160" s="92"/>
      <c r="G160" s="92"/>
      <c r="H160" s="122"/>
      <c r="I160" s="92"/>
      <c r="J160" s="92"/>
      <c r="K160" s="92"/>
      <c r="L160" s="92"/>
    </row>
    <row r="161" spans="1:12" ht="18">
      <c r="A161" s="92"/>
      <c r="B161" s="92"/>
      <c r="C161" s="92"/>
      <c r="D161" s="92"/>
      <c r="E161" s="92"/>
      <c r="F161" s="92"/>
      <c r="G161" s="92"/>
      <c r="H161" s="122"/>
      <c r="I161" s="92"/>
      <c r="J161" s="92"/>
      <c r="K161" s="92"/>
      <c r="L161" s="92"/>
    </row>
    <row r="162" spans="1:12" ht="18">
      <c r="A162" s="92"/>
      <c r="B162" s="92"/>
      <c r="C162" s="92"/>
      <c r="D162" s="92"/>
      <c r="E162" s="92"/>
      <c r="F162" s="92"/>
      <c r="G162" s="92"/>
      <c r="H162" s="122"/>
      <c r="I162" s="92"/>
      <c r="J162" s="92"/>
      <c r="K162" s="92"/>
      <c r="L162" s="92"/>
    </row>
    <row r="163" spans="1:12" ht="18">
      <c r="A163" s="92"/>
      <c r="B163" s="92"/>
      <c r="C163" s="92"/>
      <c r="D163" s="92"/>
      <c r="E163" s="92"/>
      <c r="F163" s="92"/>
      <c r="G163" s="92"/>
      <c r="H163" s="122"/>
      <c r="I163" s="92"/>
      <c r="J163" s="92"/>
      <c r="K163" s="92"/>
      <c r="L163" s="92"/>
    </row>
    <row r="164" spans="1:12" ht="18">
      <c r="A164" s="92"/>
      <c r="B164" s="92"/>
      <c r="C164" s="92"/>
      <c r="D164" s="92"/>
      <c r="E164" s="92"/>
      <c r="F164" s="92"/>
      <c r="G164" s="92"/>
      <c r="H164" s="122"/>
      <c r="I164" s="92"/>
      <c r="J164" s="92"/>
      <c r="K164" s="92"/>
      <c r="L164" s="92"/>
    </row>
    <row r="165" spans="1:12" ht="18">
      <c r="A165" s="92"/>
      <c r="B165" s="92"/>
      <c r="C165" s="92"/>
      <c r="D165" s="92"/>
      <c r="E165" s="92"/>
      <c r="F165" s="92"/>
      <c r="G165" s="92"/>
      <c r="H165" s="122"/>
      <c r="I165" s="92"/>
      <c r="J165" s="92"/>
      <c r="K165" s="92"/>
      <c r="L165" s="92"/>
    </row>
    <row r="166" spans="1:12" ht="18">
      <c r="A166" s="92"/>
      <c r="B166" s="92"/>
      <c r="C166" s="92"/>
      <c r="D166" s="92"/>
      <c r="E166" s="92"/>
      <c r="F166" s="92"/>
      <c r="G166" s="92"/>
      <c r="H166" s="122"/>
      <c r="I166" s="92"/>
      <c r="J166" s="92"/>
      <c r="K166" s="92"/>
      <c r="L166" s="92"/>
    </row>
    <row r="167" spans="1:12" ht="18">
      <c r="A167" s="92"/>
      <c r="B167" s="92"/>
      <c r="C167" s="92"/>
      <c r="D167" s="92"/>
      <c r="E167" s="92"/>
      <c r="F167" s="92"/>
      <c r="G167" s="92"/>
      <c r="H167" s="122"/>
      <c r="I167" s="92"/>
      <c r="J167" s="92"/>
      <c r="K167" s="92"/>
      <c r="L167" s="92"/>
    </row>
    <row r="168" spans="1:12" ht="18">
      <c r="A168" s="92"/>
      <c r="B168" s="92"/>
      <c r="C168" s="92"/>
      <c r="D168" s="92"/>
      <c r="E168" s="92"/>
      <c r="F168" s="92"/>
      <c r="G168" s="92"/>
      <c r="H168" s="122"/>
      <c r="I168" s="92"/>
      <c r="J168" s="92"/>
      <c r="K168" s="92"/>
      <c r="L168" s="92"/>
    </row>
    <row r="169" spans="1:12" ht="18">
      <c r="A169" s="92"/>
      <c r="B169" s="92"/>
      <c r="C169" s="92"/>
      <c r="D169" s="92"/>
      <c r="E169" s="92"/>
      <c r="F169" s="92"/>
      <c r="G169" s="92"/>
      <c r="H169" s="122"/>
      <c r="I169" s="92"/>
      <c r="J169" s="92"/>
      <c r="K169" s="92"/>
      <c r="L169" s="92"/>
    </row>
    <row r="170" spans="1:12" ht="18">
      <c r="A170" s="92"/>
      <c r="B170" s="92"/>
      <c r="C170" s="92"/>
      <c r="D170" s="92"/>
      <c r="E170" s="92"/>
      <c r="F170" s="92"/>
      <c r="G170" s="92"/>
      <c r="H170" s="122"/>
      <c r="I170" s="92"/>
      <c r="J170" s="92"/>
      <c r="K170" s="92"/>
      <c r="L170" s="92"/>
    </row>
    <row r="171" spans="1:12" ht="18">
      <c r="A171" s="92">
        <v>18</v>
      </c>
      <c r="B171" s="92" t="e">
        <f>B170+#REF!</f>
        <v>#REF!</v>
      </c>
      <c r="C171" s="124" t="e">
        <f t="shared" ref="C171:C183" si="0">B171/60</f>
        <v>#REF!</v>
      </c>
      <c r="D171" s="125" t="e">
        <f>(#REF!*B171/1200)^2</f>
        <v>#REF!</v>
      </c>
      <c r="E171" s="125" t="e">
        <f>D171/#REF!</f>
        <v>#REF!</v>
      </c>
      <c r="F171" s="124" t="e">
        <f t="shared" ref="F171:F183" si="1">F170+(D171+D170)/2*(B171-B170)</f>
        <v>#REF!</v>
      </c>
      <c r="G171" s="124" t="e">
        <f t="shared" ref="G171:G183" si="2">G170+(E171+E170)/2*(B171-B170)</f>
        <v>#REF!</v>
      </c>
      <c r="H171" s="122"/>
      <c r="I171" s="92"/>
      <c r="J171" s="92"/>
      <c r="K171" s="92"/>
      <c r="L171" s="92"/>
    </row>
    <row r="172" spans="1:12" ht="18">
      <c r="A172" s="92">
        <v>19</v>
      </c>
      <c r="B172" s="92" t="e">
        <f>B171+#REF!</f>
        <v>#REF!</v>
      </c>
      <c r="C172" s="124" t="e">
        <f t="shared" si="0"/>
        <v>#REF!</v>
      </c>
      <c r="D172" s="125" t="e">
        <f>(#REF!*B172/1200)^2</f>
        <v>#REF!</v>
      </c>
      <c r="E172" s="125" t="e">
        <f>D172/#REF!</f>
        <v>#REF!</v>
      </c>
      <c r="F172" s="124" t="e">
        <f t="shared" si="1"/>
        <v>#REF!</v>
      </c>
      <c r="G172" s="124" t="e">
        <f t="shared" si="2"/>
        <v>#REF!</v>
      </c>
      <c r="H172" s="122"/>
      <c r="I172" s="92"/>
      <c r="J172" s="92"/>
      <c r="K172" s="92"/>
      <c r="L172" s="92"/>
    </row>
    <row r="173" spans="1:12" ht="18">
      <c r="A173" s="92">
        <v>20</v>
      </c>
      <c r="B173" s="92" t="e">
        <f>B172+#REF!</f>
        <v>#REF!</v>
      </c>
      <c r="C173" s="124" t="e">
        <f t="shared" si="0"/>
        <v>#REF!</v>
      </c>
      <c r="D173" s="125" t="e">
        <f>(#REF!*B173/1200)^2</f>
        <v>#REF!</v>
      </c>
      <c r="E173" s="125" t="e">
        <f>D173/#REF!</f>
        <v>#REF!</v>
      </c>
      <c r="F173" s="124" t="e">
        <f t="shared" si="1"/>
        <v>#REF!</v>
      </c>
      <c r="G173" s="124" t="e">
        <f t="shared" si="2"/>
        <v>#REF!</v>
      </c>
      <c r="H173" s="122"/>
      <c r="I173" s="92"/>
      <c r="J173" s="92"/>
      <c r="K173" s="92"/>
      <c r="L173" s="92"/>
    </row>
    <row r="174" spans="1:12" ht="18">
      <c r="A174" s="92">
        <v>21</v>
      </c>
      <c r="B174" s="92" t="e">
        <f>B173+#REF!</f>
        <v>#REF!</v>
      </c>
      <c r="C174" s="124" t="e">
        <f t="shared" si="0"/>
        <v>#REF!</v>
      </c>
      <c r="D174" s="125" t="e">
        <f>(#REF!*B174/1200)^2</f>
        <v>#REF!</v>
      </c>
      <c r="E174" s="125" t="e">
        <f>D174/#REF!</f>
        <v>#REF!</v>
      </c>
      <c r="F174" s="124" t="e">
        <f t="shared" si="1"/>
        <v>#REF!</v>
      </c>
      <c r="G174" s="124" t="e">
        <f t="shared" si="2"/>
        <v>#REF!</v>
      </c>
      <c r="H174" s="122"/>
      <c r="I174" s="92"/>
      <c r="J174" s="92"/>
      <c r="K174" s="92"/>
      <c r="L174" s="92"/>
    </row>
    <row r="175" spans="1:12" ht="18">
      <c r="A175" s="92">
        <v>22</v>
      </c>
      <c r="B175" s="92" t="e">
        <f>B174+#REF!</f>
        <v>#REF!</v>
      </c>
      <c r="C175" s="124" t="e">
        <f t="shared" si="0"/>
        <v>#REF!</v>
      </c>
      <c r="D175" s="125" t="e">
        <f>(#REF!*B175/1200)^2</f>
        <v>#REF!</v>
      </c>
      <c r="E175" s="125" t="e">
        <f>D175/#REF!</f>
        <v>#REF!</v>
      </c>
      <c r="F175" s="124" t="e">
        <f t="shared" si="1"/>
        <v>#REF!</v>
      </c>
      <c r="G175" s="124" t="e">
        <f t="shared" si="2"/>
        <v>#REF!</v>
      </c>
      <c r="H175" s="122"/>
      <c r="I175" s="92"/>
      <c r="J175" s="92"/>
      <c r="K175" s="92"/>
      <c r="L175" s="92"/>
    </row>
    <row r="176" spans="1:12" ht="18">
      <c r="A176" s="92">
        <v>23</v>
      </c>
      <c r="B176" s="92" t="e">
        <f>B175+#REF!</f>
        <v>#REF!</v>
      </c>
      <c r="C176" s="124" t="e">
        <f t="shared" si="0"/>
        <v>#REF!</v>
      </c>
      <c r="D176" s="125" t="e">
        <f>(#REF!*B176/1200)^2</f>
        <v>#REF!</v>
      </c>
      <c r="E176" s="125" t="e">
        <f>D176/#REF!</f>
        <v>#REF!</v>
      </c>
      <c r="F176" s="124" t="e">
        <f t="shared" si="1"/>
        <v>#REF!</v>
      </c>
      <c r="G176" s="124" t="e">
        <f t="shared" si="2"/>
        <v>#REF!</v>
      </c>
      <c r="H176" s="122"/>
      <c r="I176" s="92"/>
      <c r="J176" s="92"/>
      <c r="K176" s="92"/>
      <c r="L176" s="92"/>
    </row>
    <row r="177" spans="1:12" ht="18">
      <c r="A177" s="92">
        <v>24</v>
      </c>
      <c r="B177" s="92" t="e">
        <f>B176+#REF!</f>
        <v>#REF!</v>
      </c>
      <c r="C177" s="124" t="e">
        <f t="shared" si="0"/>
        <v>#REF!</v>
      </c>
      <c r="D177" s="125" t="e">
        <f>(#REF!*B177/1200)^2</f>
        <v>#REF!</v>
      </c>
      <c r="E177" s="125" t="e">
        <f>D177/#REF!</f>
        <v>#REF!</v>
      </c>
      <c r="F177" s="124" t="e">
        <f t="shared" si="1"/>
        <v>#REF!</v>
      </c>
      <c r="G177" s="124" t="e">
        <f t="shared" si="2"/>
        <v>#REF!</v>
      </c>
      <c r="H177" s="122"/>
      <c r="I177" s="92"/>
      <c r="J177" s="92"/>
      <c r="K177" s="92"/>
      <c r="L177" s="92"/>
    </row>
    <row r="178" spans="1:12" ht="18">
      <c r="A178" s="92">
        <v>25</v>
      </c>
      <c r="B178" s="92" t="e">
        <f>B177+#REF!</f>
        <v>#REF!</v>
      </c>
      <c r="C178" s="124" t="e">
        <f t="shared" si="0"/>
        <v>#REF!</v>
      </c>
      <c r="D178" s="125" t="e">
        <f>(#REF!*B178/1200)^2</f>
        <v>#REF!</v>
      </c>
      <c r="E178" s="125" t="e">
        <f>D178/#REF!</f>
        <v>#REF!</v>
      </c>
      <c r="F178" s="124" t="e">
        <f t="shared" si="1"/>
        <v>#REF!</v>
      </c>
      <c r="G178" s="124" t="e">
        <f t="shared" si="2"/>
        <v>#REF!</v>
      </c>
      <c r="H178" s="122"/>
      <c r="I178" s="92"/>
      <c r="J178" s="92"/>
      <c r="K178" s="92"/>
      <c r="L178" s="92"/>
    </row>
    <row r="179" spans="1:12" ht="18">
      <c r="A179" s="92">
        <v>26</v>
      </c>
      <c r="B179" s="92" t="e">
        <f>B178+#REF!</f>
        <v>#REF!</v>
      </c>
      <c r="C179" s="124" t="e">
        <f t="shared" si="0"/>
        <v>#REF!</v>
      </c>
      <c r="D179" s="125" t="e">
        <f>(#REF!*B179/1200)^2</f>
        <v>#REF!</v>
      </c>
      <c r="E179" s="125" t="e">
        <f>D179/#REF!</f>
        <v>#REF!</v>
      </c>
      <c r="F179" s="124" t="e">
        <f t="shared" si="1"/>
        <v>#REF!</v>
      </c>
      <c r="G179" s="124" t="e">
        <f t="shared" si="2"/>
        <v>#REF!</v>
      </c>
      <c r="H179" s="122"/>
      <c r="I179" s="92"/>
      <c r="J179" s="92"/>
      <c r="K179" s="92"/>
      <c r="L179" s="92"/>
    </row>
    <row r="180" spans="1:12" ht="18">
      <c r="A180" s="92">
        <v>27</v>
      </c>
      <c r="B180" s="92" t="e">
        <f>B179+#REF!</f>
        <v>#REF!</v>
      </c>
      <c r="C180" s="124" t="e">
        <f t="shared" si="0"/>
        <v>#REF!</v>
      </c>
      <c r="D180" s="125" t="e">
        <f>(#REF!*B180/1200)^2</f>
        <v>#REF!</v>
      </c>
      <c r="E180" s="125" t="e">
        <f>D180/#REF!</f>
        <v>#REF!</v>
      </c>
      <c r="F180" s="124" t="e">
        <f t="shared" si="1"/>
        <v>#REF!</v>
      </c>
      <c r="G180" s="124" t="e">
        <f t="shared" si="2"/>
        <v>#REF!</v>
      </c>
      <c r="H180" s="122"/>
      <c r="I180" s="92"/>
      <c r="J180" s="92"/>
      <c r="K180" s="92"/>
      <c r="L180" s="92"/>
    </row>
    <row r="181" spans="1:12" ht="18">
      <c r="A181" s="92">
        <v>28</v>
      </c>
      <c r="B181" s="92" t="e">
        <f>B180+#REF!</f>
        <v>#REF!</v>
      </c>
      <c r="C181" s="124" t="e">
        <f t="shared" si="0"/>
        <v>#REF!</v>
      </c>
      <c r="D181" s="125" t="e">
        <f>(#REF!*B181/1200)^2</f>
        <v>#REF!</v>
      </c>
      <c r="E181" s="125" t="e">
        <f>D181/#REF!</f>
        <v>#REF!</v>
      </c>
      <c r="F181" s="124" t="e">
        <f t="shared" si="1"/>
        <v>#REF!</v>
      </c>
      <c r="G181" s="124" t="e">
        <f t="shared" si="2"/>
        <v>#REF!</v>
      </c>
      <c r="H181" s="122"/>
      <c r="I181" s="92"/>
      <c r="J181" s="92"/>
      <c r="K181" s="92"/>
      <c r="L181" s="92"/>
    </row>
    <row r="182" spans="1:12" ht="18">
      <c r="A182" s="92">
        <v>29</v>
      </c>
      <c r="B182" s="92" t="e">
        <f>B181+#REF!</f>
        <v>#REF!</v>
      </c>
      <c r="C182" s="124" t="e">
        <f t="shared" si="0"/>
        <v>#REF!</v>
      </c>
      <c r="D182" s="125" t="e">
        <f>(#REF!*B182/1200)^2</f>
        <v>#REF!</v>
      </c>
      <c r="E182" s="125" t="e">
        <f>D182/#REF!</f>
        <v>#REF!</v>
      </c>
      <c r="F182" s="124" t="e">
        <f t="shared" si="1"/>
        <v>#REF!</v>
      </c>
      <c r="G182" s="124" t="e">
        <f t="shared" si="2"/>
        <v>#REF!</v>
      </c>
      <c r="H182" s="122"/>
      <c r="I182" s="92"/>
      <c r="J182" s="92"/>
      <c r="K182" s="92"/>
      <c r="L182" s="92"/>
    </row>
    <row r="183" spans="1:12" ht="18">
      <c r="A183" s="92">
        <v>30</v>
      </c>
      <c r="B183" s="92" t="e">
        <f>B182+#REF!</f>
        <v>#REF!</v>
      </c>
      <c r="C183" s="124" t="e">
        <f t="shared" si="0"/>
        <v>#REF!</v>
      </c>
      <c r="D183" s="125" t="e">
        <f>(#REF!*B183/1200)^2</f>
        <v>#REF!</v>
      </c>
      <c r="E183" s="125" t="e">
        <f>D183/#REF!</f>
        <v>#REF!</v>
      </c>
      <c r="F183" s="124" t="e">
        <f t="shared" si="1"/>
        <v>#REF!</v>
      </c>
      <c r="G183" s="124" t="e">
        <f t="shared" si="2"/>
        <v>#REF!</v>
      </c>
      <c r="H183" s="122"/>
      <c r="I183" s="92"/>
      <c r="J183" s="92"/>
      <c r="K183" s="92"/>
      <c r="L183" s="92"/>
    </row>
    <row r="184" spans="1:12" ht="18">
      <c r="A184" s="92"/>
      <c r="B184" s="92"/>
      <c r="C184" s="92"/>
      <c r="D184" s="92"/>
      <c r="E184" s="92"/>
      <c r="F184" s="92"/>
      <c r="G184" s="92"/>
      <c r="H184" s="122"/>
      <c r="I184" s="92"/>
      <c r="J184" s="92"/>
      <c r="K184" s="92"/>
      <c r="L184" s="92"/>
    </row>
    <row r="185" spans="1:12" ht="18">
      <c r="A185" s="92"/>
      <c r="B185" s="92"/>
      <c r="C185" s="92"/>
      <c r="D185" s="92"/>
      <c r="E185" s="92"/>
      <c r="F185" s="92"/>
      <c r="G185" s="92"/>
      <c r="H185" s="122"/>
      <c r="I185" s="92"/>
      <c r="J185" s="92"/>
      <c r="K185" s="92"/>
      <c r="L185" s="92"/>
    </row>
    <row r="186" spans="1:12" ht="18">
      <c r="A186" s="92"/>
      <c r="B186" s="92"/>
      <c r="C186" s="92"/>
      <c r="D186" s="92"/>
      <c r="E186" s="92"/>
      <c r="F186" s="92"/>
      <c r="G186" s="92"/>
      <c r="H186" s="122"/>
      <c r="I186" s="92"/>
      <c r="J186" s="92"/>
      <c r="K186" s="92"/>
      <c r="L186" s="92"/>
    </row>
    <row r="187" spans="1:12" ht="18">
      <c r="A187" s="92"/>
      <c r="B187" s="92"/>
      <c r="C187" s="92"/>
      <c r="D187" s="92"/>
      <c r="E187" s="92"/>
      <c r="F187" s="92"/>
      <c r="G187" s="92"/>
      <c r="H187" s="122"/>
      <c r="I187" s="92"/>
      <c r="J187" s="92"/>
      <c r="K187" s="92"/>
      <c r="L187" s="92"/>
    </row>
    <row r="188" spans="1:12" ht="18">
      <c r="A188" s="92"/>
      <c r="B188" s="92"/>
      <c r="C188" s="92"/>
      <c r="D188" s="92"/>
      <c r="E188" s="92"/>
      <c r="F188" s="92"/>
      <c r="G188" s="92"/>
      <c r="H188" s="122"/>
      <c r="I188" s="92"/>
      <c r="J188" s="92"/>
      <c r="K188" s="92"/>
      <c r="L188" s="92"/>
    </row>
    <row r="189" spans="1:12" ht="18">
      <c r="A189" s="92"/>
      <c r="B189" s="92"/>
      <c r="C189" s="92"/>
      <c r="D189" s="92"/>
      <c r="E189" s="92"/>
      <c r="F189" s="92"/>
      <c r="G189" s="92"/>
      <c r="H189" s="122"/>
      <c r="I189" s="92"/>
      <c r="J189" s="92"/>
      <c r="K189" s="92"/>
      <c r="L189" s="92"/>
    </row>
    <row r="190" spans="1:12" ht="18">
      <c r="A190" s="92"/>
      <c r="B190" s="92"/>
      <c r="C190" s="92"/>
      <c r="D190" s="92"/>
      <c r="E190" s="92"/>
      <c r="F190" s="92"/>
      <c r="G190" s="92"/>
      <c r="H190" s="122"/>
      <c r="I190" s="92"/>
      <c r="J190" s="92"/>
      <c r="K190" s="92"/>
      <c r="L190" s="92"/>
    </row>
    <row r="191" spans="1:12" ht="18">
      <c r="A191" s="92"/>
      <c r="B191" s="92"/>
      <c r="C191" s="92"/>
      <c r="D191" s="92"/>
      <c r="E191" s="92"/>
      <c r="F191" s="92"/>
      <c r="G191" s="92"/>
      <c r="H191" s="122"/>
      <c r="I191" s="92"/>
      <c r="J191" s="92"/>
      <c r="K191" s="92"/>
      <c r="L191" s="92"/>
    </row>
    <row r="192" spans="1:12" ht="18">
      <c r="A192" s="92"/>
      <c r="B192" s="92"/>
      <c r="C192" s="92"/>
      <c r="D192" s="92"/>
      <c r="E192" s="92"/>
      <c r="F192" s="92"/>
      <c r="G192" s="92"/>
      <c r="H192" s="122"/>
      <c r="I192" s="92"/>
      <c r="J192" s="92"/>
      <c r="K192" s="92"/>
      <c r="L192" s="92"/>
    </row>
    <row r="193" spans="1:12" ht="18">
      <c r="A193" s="92"/>
      <c r="B193" s="92"/>
      <c r="C193" s="92"/>
      <c r="D193" s="92"/>
      <c r="E193" s="92"/>
      <c r="F193" s="92"/>
      <c r="G193" s="92"/>
      <c r="H193" s="122"/>
      <c r="I193" s="92"/>
      <c r="J193" s="92"/>
      <c r="K193" s="92"/>
      <c r="L193" s="92"/>
    </row>
    <row r="194" spans="1:12" ht="18">
      <c r="A194" s="92"/>
      <c r="B194" s="92"/>
      <c r="C194" s="92"/>
      <c r="D194" s="92"/>
      <c r="E194" s="92"/>
      <c r="F194" s="92"/>
      <c r="G194" s="92"/>
      <c r="H194" s="122"/>
      <c r="I194" s="92"/>
      <c r="J194" s="92"/>
      <c r="K194" s="92"/>
      <c r="L194" s="92"/>
    </row>
    <row r="195" spans="1:12" ht="18">
      <c r="A195" s="92"/>
      <c r="B195" s="92"/>
      <c r="C195" s="92"/>
      <c r="D195" s="92"/>
      <c r="E195" s="92"/>
      <c r="F195" s="92"/>
      <c r="G195" s="92"/>
      <c r="H195" s="122"/>
      <c r="I195" s="92"/>
      <c r="J195" s="92"/>
      <c r="K195" s="92"/>
      <c r="L195" s="92"/>
    </row>
    <row r="196" spans="1:12" ht="18">
      <c r="A196" s="92"/>
      <c r="B196" s="92"/>
      <c r="C196" s="92"/>
      <c r="D196" s="92"/>
      <c r="E196" s="92"/>
      <c r="F196" s="92"/>
      <c r="G196" s="92"/>
      <c r="H196" s="122"/>
      <c r="I196" s="92"/>
      <c r="J196" s="92"/>
      <c r="K196" s="92"/>
      <c r="L196" s="92"/>
    </row>
    <row r="197" spans="1:12" ht="18">
      <c r="A197" s="92"/>
      <c r="B197" s="92"/>
      <c r="C197" s="92"/>
      <c r="D197" s="92"/>
      <c r="E197" s="92"/>
      <c r="F197" s="92"/>
      <c r="G197" s="92"/>
      <c r="H197" s="122"/>
      <c r="I197" s="92"/>
      <c r="J197" s="92"/>
      <c r="K197" s="92"/>
      <c r="L197" s="92"/>
    </row>
    <row r="198" spans="1:12" ht="18">
      <c r="A198" s="92"/>
      <c r="B198" s="92"/>
      <c r="C198" s="92"/>
      <c r="D198" s="92"/>
      <c r="E198" s="92"/>
      <c r="F198" s="92"/>
      <c r="G198" s="92"/>
      <c r="H198" s="122"/>
      <c r="I198" s="92"/>
      <c r="J198" s="92"/>
      <c r="K198" s="92"/>
      <c r="L198" s="92"/>
    </row>
    <row r="199" spans="1:12" ht="18">
      <c r="A199" s="92"/>
      <c r="B199" s="92"/>
      <c r="C199" s="92"/>
      <c r="D199" s="92"/>
      <c r="E199" s="92"/>
      <c r="F199" s="92"/>
      <c r="G199" s="92"/>
      <c r="H199" s="122"/>
      <c r="I199" s="92"/>
      <c r="J199" s="92"/>
      <c r="K199" s="92"/>
      <c r="L199" s="92"/>
    </row>
    <row r="200" spans="1:12" ht="18">
      <c r="A200" s="92"/>
      <c r="B200" s="92"/>
      <c r="C200" s="92"/>
      <c r="D200" s="92"/>
      <c r="E200" s="92"/>
      <c r="F200" s="92"/>
      <c r="G200" s="92"/>
      <c r="H200" s="122"/>
      <c r="I200" s="92"/>
      <c r="J200" s="92"/>
      <c r="K200" s="92"/>
      <c r="L200" s="92"/>
    </row>
    <row r="201" spans="1:12" ht="18">
      <c r="A201" s="92"/>
      <c r="B201" s="92"/>
      <c r="C201" s="92"/>
      <c r="D201" s="92"/>
      <c r="E201" s="92"/>
      <c r="F201" s="92"/>
      <c r="G201" s="92"/>
      <c r="H201" s="122"/>
      <c r="I201" s="92"/>
      <c r="J201" s="92"/>
      <c r="K201" s="92"/>
      <c r="L201" s="92"/>
    </row>
    <row r="202" spans="1:12" ht="18">
      <c r="A202" s="92"/>
      <c r="B202" s="92"/>
      <c r="C202" s="92"/>
      <c r="D202" s="92"/>
      <c r="E202" s="92"/>
      <c r="F202" s="92"/>
      <c r="G202" s="92"/>
      <c r="H202" s="122"/>
      <c r="I202" s="92"/>
      <c r="J202" s="92"/>
      <c r="K202" s="92"/>
      <c r="L202" s="92"/>
    </row>
    <row r="203" spans="1:12" ht="18">
      <c r="A203" s="92"/>
      <c r="B203" s="92"/>
      <c r="C203" s="92"/>
      <c r="D203" s="92"/>
      <c r="E203" s="92"/>
      <c r="F203" s="92"/>
      <c r="G203" s="92"/>
      <c r="H203" s="122"/>
      <c r="I203" s="92"/>
      <c r="J203" s="92"/>
      <c r="K203" s="92"/>
      <c r="L203" s="92"/>
    </row>
    <row r="204" spans="1:12" ht="18">
      <c r="A204" s="92"/>
      <c r="B204" s="92"/>
      <c r="C204" s="92"/>
      <c r="D204" s="92"/>
      <c r="E204" s="92"/>
      <c r="F204" s="92"/>
      <c r="G204" s="92"/>
      <c r="H204" s="122"/>
      <c r="I204" s="92"/>
      <c r="J204" s="92"/>
      <c r="K204" s="92"/>
      <c r="L204" s="92"/>
    </row>
    <row r="205" spans="1:12" ht="18">
      <c r="A205" s="92"/>
      <c r="B205" s="92"/>
      <c r="C205" s="92"/>
      <c r="D205" s="92"/>
      <c r="E205" s="92"/>
      <c r="F205" s="92"/>
      <c r="G205" s="92"/>
      <c r="H205" s="122"/>
      <c r="I205" s="92"/>
      <c r="J205" s="92"/>
      <c r="K205" s="92"/>
      <c r="L205" s="92"/>
    </row>
    <row r="206" spans="1:12" ht="18">
      <c r="A206" s="92"/>
      <c r="B206" s="92"/>
      <c r="C206" s="92"/>
      <c r="D206" s="92"/>
      <c r="E206" s="92"/>
      <c r="F206" s="92"/>
      <c r="G206" s="92"/>
      <c r="H206" s="122"/>
      <c r="I206" s="92"/>
      <c r="J206" s="92"/>
      <c r="K206" s="92"/>
      <c r="L206" s="92"/>
    </row>
    <row r="207" spans="1:12" ht="18">
      <c r="A207" s="92"/>
      <c r="B207" s="92"/>
      <c r="C207" s="92"/>
      <c r="D207" s="92"/>
      <c r="E207" s="92"/>
      <c r="F207" s="92"/>
      <c r="G207" s="92"/>
      <c r="H207" s="122"/>
      <c r="I207" s="92"/>
      <c r="J207" s="92"/>
      <c r="K207" s="92"/>
      <c r="L207" s="92"/>
    </row>
    <row r="208" spans="1:12" ht="18">
      <c r="A208" s="92"/>
      <c r="B208" s="92"/>
      <c r="C208" s="92"/>
      <c r="D208" s="92"/>
      <c r="E208" s="92"/>
      <c r="F208" s="92"/>
      <c r="G208" s="92"/>
      <c r="H208" s="122"/>
      <c r="I208" s="92"/>
      <c r="J208" s="92"/>
      <c r="K208" s="92"/>
      <c r="L208" s="92"/>
    </row>
    <row r="209" spans="1:12" ht="18">
      <c r="A209" s="92"/>
      <c r="B209" s="92"/>
      <c r="C209" s="92"/>
      <c r="D209" s="92"/>
      <c r="E209" s="92"/>
      <c r="F209" s="92"/>
      <c r="G209" s="92"/>
      <c r="H209" s="122"/>
      <c r="I209" s="92"/>
      <c r="J209" s="92"/>
      <c r="K209" s="92"/>
      <c r="L209" s="92"/>
    </row>
    <row r="210" spans="1:12" ht="18">
      <c r="A210" s="92"/>
      <c r="B210" s="92"/>
      <c r="C210" s="92"/>
      <c r="D210" s="92"/>
      <c r="E210" s="92"/>
      <c r="F210" s="92"/>
      <c r="G210" s="92"/>
      <c r="H210" s="122"/>
      <c r="I210" s="92"/>
      <c r="J210" s="92"/>
      <c r="K210" s="92"/>
      <c r="L210" s="92"/>
    </row>
    <row r="211" spans="1:12" ht="18">
      <c r="A211" s="92"/>
      <c r="B211" s="92"/>
      <c r="C211" s="92"/>
      <c r="D211" s="92"/>
      <c r="E211" s="92"/>
      <c r="F211" s="92"/>
      <c r="G211" s="92"/>
      <c r="H211" s="122"/>
      <c r="I211" s="92"/>
      <c r="J211" s="92"/>
      <c r="K211" s="92"/>
      <c r="L211" s="92"/>
    </row>
    <row r="212" spans="1:12" ht="18">
      <c r="A212" s="92"/>
      <c r="B212" s="92"/>
      <c r="C212" s="92"/>
      <c r="D212" s="92"/>
      <c r="E212" s="92"/>
      <c r="F212" s="92"/>
      <c r="G212" s="92"/>
      <c r="H212" s="122"/>
      <c r="I212" s="92"/>
      <c r="J212" s="92"/>
      <c r="K212" s="92"/>
      <c r="L212" s="92"/>
    </row>
    <row r="213" spans="1:12" ht="18">
      <c r="A213" s="92"/>
      <c r="B213" s="92"/>
      <c r="C213" s="92"/>
      <c r="D213" s="92"/>
      <c r="E213" s="92"/>
      <c r="F213" s="92"/>
      <c r="G213" s="92"/>
      <c r="H213" s="122"/>
      <c r="I213" s="92"/>
      <c r="J213" s="92"/>
      <c r="K213" s="92"/>
      <c r="L213" s="92"/>
    </row>
    <row r="214" spans="1:12" ht="18">
      <c r="A214" s="92"/>
      <c r="B214" s="92"/>
      <c r="C214" s="92"/>
      <c r="D214" s="92"/>
      <c r="E214" s="92"/>
      <c r="F214" s="92"/>
      <c r="G214" s="92"/>
      <c r="H214" s="122"/>
      <c r="I214" s="92"/>
      <c r="J214" s="92"/>
      <c r="K214" s="92"/>
      <c r="L214" s="92"/>
    </row>
    <row r="215" spans="1:12" ht="18">
      <c r="A215" s="92"/>
      <c r="B215" s="92"/>
      <c r="C215" s="92"/>
      <c r="D215" s="92"/>
      <c r="E215" s="92"/>
      <c r="F215" s="92"/>
      <c r="G215" s="92"/>
      <c r="H215" s="122"/>
      <c r="I215" s="92"/>
      <c r="J215" s="92"/>
      <c r="K215" s="92"/>
      <c r="L215" s="92"/>
    </row>
    <row r="216" spans="1:12" ht="18">
      <c r="A216" s="92"/>
      <c r="B216" s="92"/>
      <c r="C216" s="92"/>
      <c r="D216" s="92"/>
      <c r="E216" s="92"/>
      <c r="F216" s="92"/>
      <c r="G216" s="92"/>
      <c r="H216" s="122"/>
      <c r="I216" s="92"/>
      <c r="J216" s="92"/>
      <c r="K216" s="92"/>
      <c r="L216" s="92"/>
    </row>
    <row r="217" spans="1:12" ht="18">
      <c r="A217" s="92"/>
      <c r="B217" s="92"/>
      <c r="C217" s="92"/>
      <c r="D217" s="92"/>
      <c r="E217" s="92"/>
      <c r="F217" s="92"/>
      <c r="G217" s="92"/>
      <c r="H217" s="122"/>
      <c r="I217" s="92"/>
      <c r="J217" s="92"/>
      <c r="K217" s="92"/>
      <c r="L217" s="92"/>
    </row>
    <row r="218" spans="1:12" ht="18">
      <c r="A218" s="92"/>
      <c r="B218" s="92"/>
      <c r="C218" s="92"/>
      <c r="D218" s="92"/>
      <c r="E218" s="92"/>
      <c r="F218" s="92"/>
      <c r="G218" s="92"/>
      <c r="H218" s="122"/>
      <c r="I218" s="92"/>
      <c r="J218" s="92"/>
      <c r="K218" s="92"/>
      <c r="L218" s="92"/>
    </row>
    <row r="219" spans="1:12" ht="18">
      <c r="A219" s="92"/>
      <c r="B219" s="92"/>
      <c r="C219" s="92"/>
      <c r="D219" s="92"/>
      <c r="E219" s="92"/>
      <c r="F219" s="92"/>
      <c r="G219" s="92"/>
      <c r="H219" s="122"/>
      <c r="I219" s="92"/>
      <c r="J219" s="92"/>
      <c r="K219" s="92"/>
      <c r="L219" s="92"/>
    </row>
    <row r="220" spans="1:12" ht="18">
      <c r="A220" s="92"/>
      <c r="B220" s="92"/>
      <c r="C220" s="92"/>
      <c r="D220" s="92"/>
      <c r="E220" s="92"/>
      <c r="F220" s="92"/>
      <c r="G220" s="92"/>
      <c r="H220" s="122"/>
      <c r="I220" s="92"/>
      <c r="J220" s="92"/>
      <c r="K220" s="92"/>
      <c r="L220" s="92"/>
    </row>
    <row r="221" spans="1:12" ht="18">
      <c r="A221" s="92"/>
      <c r="B221" s="92"/>
      <c r="C221" s="92"/>
      <c r="D221" s="92"/>
      <c r="E221" s="92"/>
      <c r="F221" s="92"/>
      <c r="G221" s="92"/>
      <c r="H221" s="122"/>
      <c r="I221" s="92"/>
      <c r="J221" s="92"/>
      <c r="K221" s="92"/>
      <c r="L221" s="92"/>
    </row>
    <row r="222" spans="1:12" ht="18">
      <c r="A222" s="92"/>
      <c r="B222" s="92"/>
      <c r="C222" s="92"/>
      <c r="D222" s="92"/>
      <c r="E222" s="92"/>
      <c r="F222" s="92"/>
      <c r="G222" s="92"/>
      <c r="H222" s="122"/>
      <c r="I222" s="92"/>
      <c r="J222" s="92"/>
      <c r="K222" s="92"/>
      <c r="L222" s="92"/>
    </row>
    <row r="223" spans="1:12" ht="18">
      <c r="A223" s="92"/>
      <c r="B223" s="92"/>
      <c r="C223" s="92"/>
      <c r="D223" s="92"/>
      <c r="E223" s="92"/>
      <c r="F223" s="92"/>
      <c r="G223" s="92"/>
      <c r="H223" s="122"/>
      <c r="I223" s="92"/>
      <c r="J223" s="92"/>
      <c r="K223" s="92"/>
      <c r="L223" s="92"/>
    </row>
    <row r="224" spans="1:12" ht="18">
      <c r="A224" s="92"/>
      <c r="B224" s="92"/>
      <c r="C224" s="92"/>
      <c r="D224" s="92"/>
      <c r="E224" s="92"/>
      <c r="F224" s="92"/>
      <c r="G224" s="92"/>
      <c r="H224" s="122"/>
      <c r="I224" s="92"/>
      <c r="J224" s="92"/>
      <c r="K224" s="92"/>
      <c r="L224" s="92"/>
    </row>
    <row r="225" spans="1:12" ht="18">
      <c r="A225" s="92"/>
      <c r="B225" s="92"/>
      <c r="C225" s="92"/>
      <c r="D225" s="92"/>
      <c r="E225" s="92"/>
      <c r="F225" s="92"/>
      <c r="G225" s="92"/>
      <c r="H225" s="122"/>
      <c r="I225" s="92"/>
      <c r="J225" s="92"/>
      <c r="K225" s="92"/>
      <c r="L225" s="92"/>
    </row>
    <row r="226" spans="1:12" ht="18">
      <c r="A226" s="92"/>
      <c r="B226" s="92"/>
      <c r="C226" s="92"/>
      <c r="D226" s="92"/>
      <c r="E226" s="92"/>
      <c r="F226" s="92"/>
      <c r="G226" s="92"/>
      <c r="H226" s="122"/>
      <c r="I226" s="92"/>
      <c r="J226" s="92"/>
      <c r="K226" s="92"/>
      <c r="L226" s="92"/>
    </row>
    <row r="227" spans="1:12" ht="18">
      <c r="A227" s="92"/>
      <c r="B227" s="92"/>
      <c r="C227" s="92"/>
      <c r="D227" s="92"/>
      <c r="E227" s="92"/>
      <c r="F227" s="92"/>
      <c r="G227" s="92"/>
      <c r="H227" s="122"/>
      <c r="I227" s="92"/>
      <c r="J227" s="92"/>
      <c r="K227" s="92"/>
      <c r="L227" s="92"/>
    </row>
    <row r="228" spans="1:12" ht="18">
      <c r="A228" s="92"/>
      <c r="B228" s="92"/>
      <c r="C228" s="92"/>
      <c r="D228" s="92"/>
      <c r="E228" s="92"/>
      <c r="F228" s="92"/>
      <c r="G228" s="92"/>
      <c r="H228" s="122"/>
      <c r="I228" s="92"/>
      <c r="J228" s="92"/>
      <c r="K228" s="92"/>
      <c r="L228" s="92"/>
    </row>
    <row r="229" spans="1:12" ht="18">
      <c r="A229" s="92"/>
      <c r="B229" s="92"/>
      <c r="C229" s="92"/>
      <c r="D229" s="92"/>
      <c r="E229" s="92"/>
      <c r="F229" s="92"/>
      <c r="G229" s="92"/>
      <c r="H229" s="122"/>
      <c r="I229" s="92"/>
      <c r="J229" s="92"/>
      <c r="K229" s="92"/>
      <c r="L229" s="92"/>
    </row>
    <row r="230" spans="1:12" ht="18">
      <c r="A230" s="92"/>
      <c r="B230" s="92"/>
      <c r="C230" s="92"/>
      <c r="D230" s="92"/>
      <c r="E230" s="92"/>
      <c r="F230" s="92"/>
      <c r="G230" s="92"/>
      <c r="H230" s="122"/>
      <c r="I230" s="92"/>
      <c r="J230" s="92"/>
      <c r="K230" s="92"/>
      <c r="L230" s="92"/>
    </row>
    <row r="231" spans="1:12" ht="18">
      <c r="A231" s="92"/>
      <c r="B231" s="92"/>
      <c r="C231" s="92"/>
      <c r="D231" s="92"/>
      <c r="E231" s="92"/>
      <c r="F231" s="92"/>
      <c r="G231" s="92"/>
      <c r="H231" s="122"/>
      <c r="I231" s="92"/>
      <c r="J231" s="92"/>
      <c r="K231" s="92"/>
      <c r="L231" s="92"/>
    </row>
    <row r="232" spans="1:12" ht="18">
      <c r="A232" s="92"/>
      <c r="B232" s="92"/>
      <c r="C232" s="92"/>
      <c r="D232" s="92"/>
      <c r="E232" s="92"/>
      <c r="F232" s="92"/>
      <c r="G232" s="92"/>
      <c r="H232" s="122"/>
      <c r="I232" s="92"/>
      <c r="J232" s="92"/>
      <c r="K232" s="92"/>
      <c r="L232" s="92"/>
    </row>
    <row r="233" spans="1:12" ht="18">
      <c r="A233" s="92"/>
      <c r="B233" s="92"/>
      <c r="C233" s="92"/>
      <c r="D233" s="92"/>
      <c r="E233" s="92"/>
      <c r="F233" s="92"/>
      <c r="G233" s="92"/>
      <c r="H233" s="122"/>
      <c r="I233" s="92"/>
      <c r="J233" s="92"/>
      <c r="K233" s="92"/>
      <c r="L233" s="92"/>
    </row>
    <row r="234" spans="1:12" ht="18">
      <c r="A234" s="92"/>
      <c r="B234" s="92"/>
      <c r="C234" s="92"/>
      <c r="D234" s="92"/>
      <c r="E234" s="92"/>
      <c r="F234" s="92"/>
      <c r="G234" s="92"/>
      <c r="H234" s="122"/>
      <c r="I234" s="92"/>
      <c r="J234" s="92"/>
      <c r="K234" s="92"/>
      <c r="L234" s="92"/>
    </row>
    <row r="235" spans="1:12" ht="18">
      <c r="A235" s="92"/>
      <c r="B235" s="92"/>
      <c r="C235" s="92"/>
      <c r="D235" s="92"/>
      <c r="E235" s="92"/>
      <c r="F235" s="92"/>
      <c r="G235" s="92"/>
      <c r="H235" s="122"/>
      <c r="I235" s="92"/>
      <c r="J235" s="92"/>
      <c r="K235" s="92"/>
      <c r="L235" s="92"/>
    </row>
    <row r="236" spans="1:12" ht="18">
      <c r="A236" s="92"/>
      <c r="B236" s="92"/>
      <c r="C236" s="92"/>
      <c r="D236" s="92"/>
      <c r="E236" s="92"/>
      <c r="F236" s="92"/>
      <c r="G236" s="92"/>
      <c r="H236" s="122"/>
      <c r="I236" s="92"/>
      <c r="J236" s="92"/>
      <c r="K236" s="92"/>
      <c r="L236" s="92"/>
    </row>
    <row r="237" spans="1:12" ht="18">
      <c r="A237" s="92"/>
      <c r="B237" s="92"/>
      <c r="C237" s="92"/>
      <c r="D237" s="92"/>
      <c r="E237" s="92"/>
      <c r="F237" s="92"/>
      <c r="G237" s="92"/>
      <c r="H237" s="122"/>
      <c r="I237" s="92"/>
      <c r="J237" s="92"/>
      <c r="K237" s="92"/>
      <c r="L237" s="92"/>
    </row>
    <row r="238" spans="1:12" ht="18">
      <c r="A238" s="92"/>
      <c r="B238" s="92"/>
      <c r="C238" s="92"/>
      <c r="D238" s="92"/>
      <c r="E238" s="92"/>
      <c r="F238" s="92"/>
      <c r="G238" s="92"/>
      <c r="H238" s="122"/>
      <c r="I238" s="92"/>
      <c r="J238" s="92"/>
      <c r="K238" s="92"/>
      <c r="L238" s="92"/>
    </row>
    <row r="239" spans="1:12" ht="18">
      <c r="A239" s="92"/>
      <c r="B239" s="92"/>
      <c r="C239" s="92"/>
      <c r="D239" s="92"/>
      <c r="E239" s="92"/>
      <c r="F239" s="92"/>
      <c r="G239" s="92"/>
      <c r="H239" s="122"/>
      <c r="I239" s="92"/>
      <c r="J239" s="92"/>
      <c r="K239" s="92"/>
      <c r="L239" s="92"/>
    </row>
    <row r="240" spans="1:12" ht="18">
      <c r="A240" s="92"/>
      <c r="B240" s="92"/>
      <c r="C240" s="92"/>
      <c r="D240" s="92"/>
      <c r="E240" s="92"/>
      <c r="F240" s="92"/>
      <c r="G240" s="92"/>
      <c r="H240" s="122"/>
      <c r="I240" s="92"/>
      <c r="J240" s="92"/>
      <c r="K240" s="92"/>
      <c r="L240" s="92"/>
    </row>
    <row r="241" spans="1:12" ht="18">
      <c r="A241" s="92"/>
      <c r="B241" s="92"/>
      <c r="C241" s="92"/>
      <c r="D241" s="92"/>
      <c r="E241" s="92"/>
      <c r="F241" s="92"/>
      <c r="G241" s="92"/>
      <c r="H241" s="122"/>
      <c r="I241" s="92"/>
      <c r="J241" s="92"/>
      <c r="K241" s="92"/>
      <c r="L241" s="92"/>
    </row>
    <row r="242" spans="1:12" ht="18">
      <c r="A242" s="92"/>
      <c r="B242" s="92"/>
      <c r="C242" s="92"/>
      <c r="D242" s="92"/>
      <c r="E242" s="92"/>
      <c r="F242" s="92"/>
      <c r="G242" s="92"/>
      <c r="H242" s="122"/>
      <c r="I242" s="92"/>
      <c r="J242" s="92"/>
      <c r="K242" s="92"/>
      <c r="L242" s="92"/>
    </row>
    <row r="243" spans="1:12" ht="18">
      <c r="A243" s="92"/>
      <c r="B243" s="92"/>
      <c r="C243" s="92"/>
      <c r="D243" s="92"/>
      <c r="E243" s="92"/>
      <c r="F243" s="92"/>
      <c r="G243" s="92"/>
      <c r="H243" s="122"/>
      <c r="I243" s="92"/>
      <c r="J243" s="92"/>
      <c r="K243" s="92"/>
      <c r="L243" s="92"/>
    </row>
    <row r="244" spans="1:12" ht="18">
      <c r="A244" s="92"/>
      <c r="B244" s="92"/>
      <c r="C244" s="92"/>
      <c r="D244" s="92"/>
      <c r="E244" s="92"/>
      <c r="F244" s="92"/>
      <c r="G244" s="92"/>
      <c r="H244" s="122"/>
      <c r="I244" s="92"/>
      <c r="J244" s="92"/>
      <c r="K244" s="92"/>
      <c r="L244" s="92"/>
    </row>
    <row r="245" spans="1:12" ht="18">
      <c r="A245" s="92"/>
      <c r="B245" s="92"/>
      <c r="C245" s="92"/>
      <c r="D245" s="92"/>
      <c r="E245" s="92"/>
      <c r="F245" s="92"/>
      <c r="G245" s="92"/>
      <c r="H245" s="122"/>
      <c r="I245" s="92"/>
      <c r="J245" s="92"/>
      <c r="K245" s="92"/>
      <c r="L245" s="92"/>
    </row>
    <row r="246" spans="1:12" ht="18">
      <c r="A246" s="92"/>
      <c r="B246" s="92"/>
      <c r="C246" s="92"/>
      <c r="D246" s="92"/>
      <c r="E246" s="92"/>
      <c r="F246" s="92"/>
      <c r="G246" s="92"/>
      <c r="H246" s="122"/>
      <c r="I246" s="92"/>
      <c r="J246" s="92"/>
      <c r="K246" s="92"/>
      <c r="L246" s="92"/>
    </row>
    <row r="247" spans="1:12" ht="18">
      <c r="A247" s="92"/>
      <c r="B247" s="92"/>
      <c r="C247" s="92"/>
      <c r="D247" s="92"/>
      <c r="E247" s="92"/>
      <c r="F247" s="92"/>
      <c r="G247" s="92"/>
      <c r="H247" s="122"/>
      <c r="I247" s="92"/>
      <c r="J247" s="92"/>
      <c r="K247" s="92"/>
      <c r="L247" s="92"/>
    </row>
    <row r="248" spans="1:12" ht="18">
      <c r="A248" s="92"/>
      <c r="B248" s="92"/>
      <c r="C248" s="92"/>
      <c r="D248" s="92"/>
      <c r="E248" s="92"/>
      <c r="F248" s="92"/>
      <c r="G248" s="92"/>
      <c r="H248" s="122"/>
      <c r="I248" s="92"/>
      <c r="J248" s="92"/>
      <c r="K248" s="92"/>
      <c r="L248" s="92"/>
    </row>
    <row r="249" spans="1:12" ht="18">
      <c r="A249" s="92"/>
      <c r="B249" s="92"/>
      <c r="C249" s="92"/>
      <c r="D249" s="92"/>
      <c r="E249" s="92"/>
      <c r="F249" s="92"/>
      <c r="G249" s="92"/>
      <c r="H249" s="122"/>
      <c r="I249" s="92"/>
      <c r="J249" s="92"/>
      <c r="K249" s="92"/>
      <c r="L249" s="92"/>
    </row>
    <row r="250" spans="1:12" ht="18">
      <c r="A250" s="92"/>
      <c r="B250" s="92"/>
      <c r="C250" s="92"/>
      <c r="D250" s="92"/>
      <c r="E250" s="92"/>
      <c r="F250" s="92"/>
      <c r="G250" s="92"/>
      <c r="H250" s="122"/>
      <c r="I250" s="92"/>
      <c r="J250" s="92"/>
      <c r="K250" s="92"/>
      <c r="L250" s="92"/>
    </row>
    <row r="251" spans="1:12" ht="18">
      <c r="A251" s="92"/>
      <c r="B251" s="92"/>
      <c r="C251" s="92"/>
      <c r="D251" s="92"/>
      <c r="E251" s="92"/>
      <c r="F251" s="92"/>
      <c r="G251" s="92"/>
      <c r="H251" s="122"/>
      <c r="I251" s="92"/>
      <c r="J251" s="92"/>
      <c r="K251" s="92"/>
      <c r="L251" s="92"/>
    </row>
    <row r="252" spans="1:12" ht="18">
      <c r="A252" s="92"/>
      <c r="B252" s="92"/>
      <c r="C252" s="92"/>
      <c r="D252" s="92"/>
      <c r="E252" s="92"/>
      <c r="F252" s="92"/>
      <c r="G252" s="92"/>
      <c r="H252" s="122"/>
      <c r="I252" s="92"/>
      <c r="J252" s="92"/>
      <c r="K252" s="92"/>
      <c r="L252" s="92"/>
    </row>
    <row r="253" spans="1:12" ht="18">
      <c r="A253" s="92"/>
      <c r="B253" s="92"/>
      <c r="C253" s="92"/>
      <c r="D253" s="92"/>
      <c r="E253" s="92"/>
      <c r="F253" s="92"/>
      <c r="G253" s="92"/>
      <c r="H253" s="122"/>
      <c r="I253" s="92"/>
      <c r="J253" s="92"/>
      <c r="K253" s="92"/>
      <c r="L253" s="92"/>
    </row>
    <row r="254" spans="1:12" ht="18">
      <c r="A254" s="92"/>
      <c r="B254" s="92"/>
      <c r="C254" s="92"/>
      <c r="D254" s="92"/>
      <c r="E254" s="92"/>
      <c r="F254" s="92"/>
      <c r="G254" s="92"/>
      <c r="H254" s="122"/>
      <c r="I254" s="92"/>
      <c r="J254" s="92"/>
      <c r="K254" s="92"/>
      <c r="L254" s="92"/>
    </row>
    <row r="255" spans="1:12" ht="18">
      <c r="A255" s="92"/>
      <c r="B255" s="92"/>
      <c r="C255" s="92"/>
      <c r="D255" s="92"/>
      <c r="E255" s="92"/>
      <c r="F255" s="92"/>
      <c r="G255" s="92"/>
      <c r="H255" s="122"/>
      <c r="I255" s="92"/>
      <c r="J255" s="92"/>
      <c r="K255" s="92"/>
      <c r="L255" s="92"/>
    </row>
    <row r="256" spans="1:12" ht="18">
      <c r="A256" s="92"/>
      <c r="B256" s="92"/>
      <c r="C256" s="92"/>
      <c r="D256" s="92"/>
      <c r="E256" s="92"/>
      <c r="F256" s="92"/>
      <c r="G256" s="92"/>
      <c r="H256" s="122"/>
      <c r="I256" s="92"/>
      <c r="J256" s="92"/>
      <c r="K256" s="92"/>
      <c r="L256" s="92"/>
    </row>
    <row r="257" spans="1:12" ht="18">
      <c r="A257" s="92"/>
      <c r="B257" s="92"/>
      <c r="C257" s="92"/>
      <c r="D257" s="92"/>
      <c r="E257" s="92"/>
      <c r="F257" s="92"/>
      <c r="G257" s="92"/>
      <c r="H257" s="122"/>
      <c r="I257" s="92"/>
      <c r="J257" s="92"/>
      <c r="K257" s="92"/>
      <c r="L257" s="92"/>
    </row>
    <row r="258" spans="1:12" ht="18">
      <c r="A258" s="92"/>
      <c r="B258" s="92"/>
      <c r="C258" s="92"/>
      <c r="D258" s="92"/>
      <c r="E258" s="92"/>
      <c r="F258" s="92"/>
      <c r="G258" s="92"/>
      <c r="H258" s="122"/>
      <c r="I258" s="92"/>
      <c r="J258" s="92"/>
      <c r="K258" s="92"/>
      <c r="L258" s="92"/>
    </row>
    <row r="259" spans="1:12" ht="18">
      <c r="A259" s="92"/>
      <c r="B259" s="92"/>
      <c r="C259" s="92"/>
      <c r="D259" s="92"/>
      <c r="E259" s="92"/>
      <c r="F259" s="92"/>
      <c r="G259" s="92"/>
      <c r="H259" s="122"/>
      <c r="I259" s="92"/>
      <c r="J259" s="92"/>
      <c r="K259" s="92"/>
      <c r="L259" s="92"/>
    </row>
    <row r="260" spans="1:12" ht="18">
      <c r="A260" s="92"/>
      <c r="B260" s="92"/>
      <c r="C260" s="92"/>
      <c r="D260" s="92"/>
      <c r="E260" s="92"/>
      <c r="F260" s="92"/>
      <c r="G260" s="92"/>
      <c r="H260" s="122"/>
      <c r="I260" s="92"/>
      <c r="J260" s="92"/>
      <c r="K260" s="92"/>
      <c r="L260" s="92"/>
    </row>
    <row r="261" spans="1:12" ht="18">
      <c r="A261" s="92"/>
      <c r="B261" s="92"/>
      <c r="C261" s="92"/>
      <c r="D261" s="92"/>
      <c r="E261" s="92"/>
      <c r="F261" s="92"/>
      <c r="G261" s="92"/>
      <c r="H261" s="122"/>
      <c r="I261" s="92"/>
      <c r="J261" s="92"/>
      <c r="K261" s="92"/>
      <c r="L261" s="92"/>
    </row>
    <row r="262" spans="1:12" ht="18">
      <c r="A262" s="92"/>
      <c r="B262" s="92"/>
      <c r="C262" s="92"/>
      <c r="D262" s="92"/>
      <c r="E262" s="92"/>
      <c r="F262" s="92"/>
      <c r="G262" s="92"/>
      <c r="H262" s="122"/>
      <c r="I262" s="92"/>
      <c r="J262" s="92"/>
      <c r="K262" s="92"/>
      <c r="L262" s="92"/>
    </row>
    <row r="263" spans="1:12" ht="18">
      <c r="A263" s="92"/>
      <c r="B263" s="92"/>
      <c r="C263" s="92"/>
      <c r="D263" s="92"/>
      <c r="E263" s="92"/>
      <c r="F263" s="92"/>
      <c r="G263" s="92"/>
      <c r="H263" s="122"/>
      <c r="I263" s="92"/>
      <c r="J263" s="92"/>
      <c r="K263" s="92"/>
      <c r="L263" s="92"/>
    </row>
    <row r="264" spans="1:12" ht="18">
      <c r="A264" s="92"/>
      <c r="B264" s="92"/>
      <c r="C264" s="92"/>
      <c r="D264" s="92"/>
      <c r="E264" s="92"/>
      <c r="F264" s="92"/>
      <c r="G264" s="92"/>
      <c r="H264" s="122"/>
      <c r="I264" s="92"/>
      <c r="J264" s="92"/>
      <c r="K264" s="92"/>
      <c r="L264" s="92"/>
    </row>
    <row r="265" spans="1:12" ht="18">
      <c r="A265" s="92"/>
      <c r="B265" s="92"/>
      <c r="C265" s="92"/>
      <c r="D265" s="92"/>
      <c r="E265" s="92"/>
      <c r="F265" s="92"/>
      <c r="G265" s="92"/>
      <c r="H265" s="122"/>
      <c r="I265" s="92"/>
      <c r="J265" s="92"/>
      <c r="K265" s="92"/>
      <c r="L265" s="92"/>
    </row>
    <row r="266" spans="1:12" ht="18">
      <c r="A266" s="92"/>
      <c r="B266" s="92"/>
      <c r="C266" s="92"/>
      <c r="D266" s="92"/>
      <c r="E266" s="92"/>
      <c r="F266" s="92"/>
      <c r="G266" s="92"/>
      <c r="H266" s="122"/>
      <c r="I266" s="92"/>
      <c r="J266" s="92"/>
      <c r="K266" s="92"/>
      <c r="L266" s="92"/>
    </row>
    <row r="267" spans="1:12" ht="18">
      <c r="A267" s="92"/>
      <c r="B267" s="92"/>
      <c r="C267" s="92"/>
      <c r="D267" s="92"/>
      <c r="E267" s="92"/>
      <c r="F267" s="92"/>
      <c r="G267" s="92"/>
      <c r="H267" s="122"/>
      <c r="I267" s="92"/>
      <c r="J267" s="92"/>
      <c r="K267" s="92"/>
      <c r="L267" s="92"/>
    </row>
    <row r="268" spans="1:12" ht="18">
      <c r="A268" s="92"/>
      <c r="B268" s="92"/>
      <c r="C268" s="92"/>
      <c r="D268" s="92"/>
      <c r="E268" s="92"/>
      <c r="F268" s="92"/>
      <c r="G268" s="92"/>
      <c r="H268" s="122"/>
      <c r="I268" s="92"/>
      <c r="J268" s="92"/>
      <c r="K268" s="92"/>
      <c r="L268" s="92"/>
    </row>
    <row r="269" spans="1:12" ht="18">
      <c r="A269" s="92"/>
      <c r="B269" s="92"/>
      <c r="C269" s="92"/>
      <c r="D269" s="92"/>
      <c r="E269" s="92"/>
      <c r="F269" s="92"/>
      <c r="G269" s="92"/>
      <c r="H269" s="122"/>
      <c r="I269" s="92"/>
      <c r="J269" s="92"/>
      <c r="K269" s="92"/>
      <c r="L269" s="92"/>
    </row>
    <row r="270" spans="1:12" ht="18">
      <c r="A270" s="92"/>
      <c r="B270" s="92"/>
      <c r="C270" s="92"/>
      <c r="D270" s="92"/>
      <c r="E270" s="92"/>
      <c r="F270" s="92"/>
      <c r="G270" s="92"/>
      <c r="H270" s="122"/>
      <c r="I270" s="92"/>
      <c r="J270" s="92"/>
      <c r="K270" s="92"/>
      <c r="L270" s="92"/>
    </row>
    <row r="271" spans="1:12" ht="18">
      <c r="A271" s="92"/>
      <c r="B271" s="92"/>
      <c r="C271" s="92"/>
      <c r="D271" s="92"/>
      <c r="E271" s="92"/>
      <c r="F271" s="92"/>
      <c r="G271" s="92"/>
      <c r="H271" s="122"/>
      <c r="I271" s="92"/>
      <c r="J271" s="92"/>
      <c r="K271" s="92"/>
      <c r="L271" s="92"/>
    </row>
    <row r="272" spans="1:12" ht="18">
      <c r="A272" s="92"/>
      <c r="B272" s="92"/>
      <c r="C272" s="92"/>
      <c r="D272" s="92"/>
      <c r="E272" s="92"/>
      <c r="F272" s="92"/>
      <c r="G272" s="92"/>
      <c r="H272" s="122"/>
      <c r="I272" s="92"/>
      <c r="J272" s="92"/>
      <c r="K272" s="92"/>
      <c r="L272" s="92"/>
    </row>
    <row r="273" spans="1:12" ht="18">
      <c r="A273" s="92"/>
      <c r="B273" s="92"/>
      <c r="C273" s="92"/>
      <c r="D273" s="92"/>
      <c r="E273" s="92"/>
      <c r="F273" s="92"/>
      <c r="G273" s="92"/>
      <c r="H273" s="122"/>
      <c r="I273" s="92"/>
      <c r="J273" s="92"/>
      <c r="K273" s="92"/>
      <c r="L273" s="92"/>
    </row>
    <row r="274" spans="1:12" ht="18">
      <c r="A274" s="92"/>
      <c r="B274" s="92"/>
      <c r="C274" s="92"/>
      <c r="D274" s="92"/>
      <c r="E274" s="92"/>
      <c r="F274" s="92"/>
      <c r="G274" s="92"/>
      <c r="H274" s="122"/>
      <c r="I274" s="92"/>
      <c r="J274" s="92"/>
      <c r="K274" s="92"/>
      <c r="L274" s="92"/>
    </row>
    <row r="275" spans="1:12" ht="18">
      <c r="A275" s="92"/>
      <c r="B275" s="92"/>
      <c r="C275" s="92"/>
      <c r="D275" s="92"/>
      <c r="E275" s="92"/>
      <c r="F275" s="92"/>
      <c r="G275" s="92"/>
      <c r="H275" s="122"/>
      <c r="I275" s="92"/>
      <c r="J275" s="92"/>
      <c r="K275" s="92"/>
      <c r="L275" s="92"/>
    </row>
    <row r="276" spans="1:12" ht="18">
      <c r="A276" s="92"/>
      <c r="B276" s="92"/>
      <c r="C276" s="92"/>
      <c r="D276" s="92"/>
      <c r="E276" s="92"/>
      <c r="F276" s="92"/>
      <c r="G276" s="92"/>
      <c r="H276" s="122"/>
      <c r="I276" s="92"/>
      <c r="J276" s="92"/>
      <c r="K276" s="92"/>
      <c r="L276" s="92"/>
    </row>
    <row r="277" spans="1:12" ht="18">
      <c r="A277" s="92"/>
      <c r="B277" s="92"/>
      <c r="C277" s="92"/>
      <c r="D277" s="92"/>
      <c r="E277" s="92"/>
      <c r="F277" s="92"/>
      <c r="G277" s="92"/>
      <c r="H277" s="122"/>
      <c r="I277" s="92"/>
      <c r="J277" s="92"/>
      <c r="K277" s="92"/>
      <c r="L277" s="92"/>
    </row>
    <row r="278" spans="1:12" ht="18">
      <c r="A278" s="92"/>
      <c r="B278" s="92"/>
      <c r="C278" s="92"/>
      <c r="D278" s="92"/>
      <c r="E278" s="92"/>
      <c r="F278" s="92"/>
      <c r="G278" s="92"/>
      <c r="H278" s="122"/>
      <c r="I278" s="92"/>
      <c r="J278" s="92"/>
      <c r="K278" s="92"/>
      <c r="L278" s="92"/>
    </row>
    <row r="279" spans="1:12" ht="18">
      <c r="A279" s="92"/>
      <c r="B279" s="92"/>
      <c r="C279" s="92"/>
      <c r="D279" s="92"/>
      <c r="E279" s="92"/>
      <c r="F279" s="92"/>
      <c r="G279" s="92"/>
      <c r="H279" s="122"/>
      <c r="I279" s="92"/>
      <c r="J279" s="92"/>
      <c r="K279" s="92"/>
      <c r="L279" s="92"/>
    </row>
    <row r="280" spans="1:12" ht="18">
      <c r="A280" s="92"/>
      <c r="B280" s="92"/>
      <c r="C280" s="92"/>
      <c r="D280" s="92"/>
      <c r="E280" s="92"/>
      <c r="F280" s="92"/>
      <c r="G280" s="92"/>
      <c r="H280" s="122"/>
      <c r="I280" s="92"/>
      <c r="J280" s="92"/>
      <c r="K280" s="92"/>
      <c r="L280" s="92"/>
    </row>
    <row r="281" spans="1:12" ht="18">
      <c r="A281" s="92"/>
      <c r="B281" s="92"/>
      <c r="C281" s="92"/>
      <c r="D281" s="92"/>
      <c r="E281" s="92"/>
      <c r="F281" s="92"/>
      <c r="G281" s="92"/>
      <c r="H281" s="122"/>
      <c r="I281" s="92"/>
      <c r="J281" s="92"/>
      <c r="K281" s="92"/>
      <c r="L281" s="92"/>
    </row>
    <row r="282" spans="1:12" ht="18">
      <c r="A282" s="92"/>
      <c r="B282" s="92"/>
      <c r="C282" s="92"/>
      <c r="D282" s="92"/>
      <c r="E282" s="92"/>
      <c r="F282" s="92"/>
      <c r="G282" s="92"/>
      <c r="H282" s="122"/>
      <c r="I282" s="92"/>
      <c r="J282" s="92"/>
      <c r="K282" s="92"/>
      <c r="L282" s="92"/>
    </row>
    <row r="283" spans="1:12" ht="18">
      <c r="A283" s="92"/>
      <c r="B283" s="92"/>
      <c r="C283" s="92"/>
      <c r="D283" s="92"/>
      <c r="E283" s="92"/>
      <c r="F283" s="92"/>
      <c r="G283" s="92"/>
      <c r="H283" s="122"/>
      <c r="I283" s="92"/>
      <c r="J283" s="92"/>
      <c r="K283" s="92"/>
      <c r="L283" s="92"/>
    </row>
    <row r="284" spans="1:12" ht="18">
      <c r="A284" s="92"/>
      <c r="B284" s="92"/>
      <c r="C284" s="92"/>
      <c r="D284" s="92"/>
      <c r="E284" s="92"/>
      <c r="F284" s="92"/>
      <c r="G284" s="92"/>
      <c r="H284" s="122"/>
      <c r="I284" s="92"/>
      <c r="J284" s="92"/>
      <c r="K284" s="92"/>
      <c r="L284" s="92"/>
    </row>
    <row r="285" spans="1:12" ht="18">
      <c r="A285" s="92"/>
      <c r="B285" s="92"/>
      <c r="C285" s="92"/>
      <c r="D285" s="92"/>
      <c r="E285" s="92"/>
      <c r="F285" s="92"/>
      <c r="G285" s="92"/>
      <c r="H285" s="122"/>
      <c r="I285" s="92"/>
      <c r="J285" s="92"/>
      <c r="K285" s="92"/>
      <c r="L285" s="92"/>
    </row>
    <row r="286" spans="1:12" ht="18">
      <c r="A286" s="92"/>
      <c r="B286" s="92"/>
      <c r="C286" s="92"/>
      <c r="D286" s="92"/>
      <c r="E286" s="92"/>
      <c r="F286" s="92"/>
      <c r="G286" s="92"/>
      <c r="H286" s="122"/>
      <c r="I286" s="92"/>
      <c r="J286" s="92"/>
      <c r="K286" s="92"/>
      <c r="L286" s="92"/>
    </row>
    <row r="287" spans="1:12" ht="18">
      <c r="A287" s="92"/>
      <c r="B287" s="92"/>
      <c r="C287" s="92"/>
      <c r="D287" s="92"/>
      <c r="E287" s="92"/>
      <c r="F287" s="92"/>
      <c r="G287" s="92"/>
      <c r="H287" s="122"/>
      <c r="I287" s="92"/>
      <c r="J287" s="92"/>
      <c r="K287" s="92"/>
      <c r="L287" s="92"/>
    </row>
    <row r="288" spans="1:12" ht="18">
      <c r="A288" s="92"/>
      <c r="B288" s="92"/>
      <c r="C288" s="92"/>
      <c r="D288" s="92"/>
      <c r="E288" s="92"/>
      <c r="F288" s="92"/>
      <c r="G288" s="92"/>
      <c r="H288" s="122"/>
      <c r="I288" s="92"/>
      <c r="J288" s="92"/>
      <c r="K288" s="92"/>
      <c r="L288" s="92"/>
    </row>
    <row r="289" spans="1:12" ht="18">
      <c r="A289" s="92"/>
      <c r="B289" s="92"/>
      <c r="C289" s="92"/>
      <c r="D289" s="92"/>
      <c r="E289" s="92"/>
      <c r="F289" s="92"/>
      <c r="G289" s="92"/>
      <c r="H289" s="122"/>
      <c r="I289" s="92"/>
      <c r="J289" s="92"/>
      <c r="K289" s="92"/>
      <c r="L289" s="92"/>
    </row>
    <row r="290" spans="1:12" ht="18">
      <c r="A290" s="92"/>
      <c r="B290" s="92"/>
      <c r="C290" s="92"/>
      <c r="D290" s="92"/>
      <c r="E290" s="92"/>
      <c r="F290" s="92"/>
      <c r="G290" s="92"/>
      <c r="H290" s="122"/>
      <c r="I290" s="92"/>
      <c r="J290" s="92"/>
      <c r="K290" s="92"/>
      <c r="L290" s="92"/>
    </row>
    <row r="291" spans="1:12" ht="18">
      <c r="A291" s="92"/>
      <c r="B291" s="92"/>
      <c r="C291" s="92"/>
      <c r="D291" s="92"/>
      <c r="E291" s="92"/>
      <c r="F291" s="92"/>
      <c r="G291" s="92"/>
      <c r="H291" s="122"/>
      <c r="I291" s="92"/>
      <c r="J291" s="92"/>
      <c r="K291" s="92"/>
      <c r="L291" s="92"/>
    </row>
    <row r="292" spans="1:12" ht="18">
      <c r="A292" s="92"/>
      <c r="B292" s="92"/>
      <c r="C292" s="92"/>
      <c r="D292" s="92"/>
      <c r="E292" s="92"/>
      <c r="F292" s="92"/>
      <c r="G292" s="92"/>
      <c r="H292" s="122"/>
      <c r="I292" s="92"/>
      <c r="J292" s="92"/>
      <c r="K292" s="92"/>
      <c r="L292" s="92"/>
    </row>
    <row r="293" spans="1:12" ht="18">
      <c r="A293" s="92"/>
      <c r="B293" s="92"/>
      <c r="C293" s="92"/>
      <c r="D293" s="92"/>
      <c r="E293" s="92"/>
      <c r="F293" s="92"/>
      <c r="G293" s="92"/>
      <c r="H293" s="122"/>
      <c r="I293" s="92"/>
      <c r="J293" s="92"/>
      <c r="K293" s="92"/>
      <c r="L293" s="92"/>
    </row>
    <row r="294" spans="1:12" ht="18">
      <c r="A294" s="92"/>
      <c r="B294" s="92"/>
      <c r="C294" s="92"/>
      <c r="D294" s="92"/>
      <c r="E294" s="92"/>
      <c r="F294" s="92"/>
      <c r="G294" s="92"/>
      <c r="H294" s="122"/>
      <c r="I294" s="92"/>
      <c r="J294" s="92"/>
      <c r="K294" s="92"/>
      <c r="L294" s="92"/>
    </row>
    <row r="295" spans="1:12" ht="18">
      <c r="A295" s="92"/>
      <c r="B295" s="92"/>
      <c r="C295" s="92"/>
      <c r="D295" s="92"/>
      <c r="E295" s="92"/>
      <c r="F295" s="92"/>
      <c r="G295" s="92"/>
      <c r="H295" s="122"/>
      <c r="I295" s="92"/>
      <c r="J295" s="92"/>
      <c r="K295" s="92"/>
      <c r="L295" s="92"/>
    </row>
    <row r="296" spans="1:12" ht="18">
      <c r="A296" s="92"/>
      <c r="B296" s="92"/>
      <c r="C296" s="92"/>
      <c r="D296" s="92"/>
      <c r="E296" s="92"/>
      <c r="F296" s="92"/>
      <c r="G296" s="92"/>
      <c r="H296" s="122"/>
      <c r="I296" s="92"/>
      <c r="J296" s="92"/>
      <c r="K296" s="92"/>
      <c r="L296" s="92"/>
    </row>
    <row r="297" spans="1:12" ht="18">
      <c r="A297" s="92"/>
      <c r="B297" s="92"/>
      <c r="C297" s="92"/>
      <c r="D297" s="92"/>
      <c r="E297" s="92"/>
      <c r="F297" s="92"/>
      <c r="G297" s="92"/>
      <c r="H297" s="122"/>
      <c r="I297" s="92"/>
      <c r="J297" s="92"/>
      <c r="K297" s="92"/>
      <c r="L297" s="92"/>
    </row>
    <row r="298" spans="1:12" ht="18">
      <c r="A298" s="92"/>
      <c r="B298" s="92"/>
      <c r="C298" s="92"/>
      <c r="D298" s="92"/>
      <c r="E298" s="92"/>
      <c r="F298" s="92"/>
      <c r="G298" s="92"/>
      <c r="H298" s="122"/>
      <c r="I298" s="92"/>
      <c r="J298" s="92"/>
      <c r="K298" s="92"/>
      <c r="L298" s="92"/>
    </row>
    <row r="299" spans="1:12" ht="18">
      <c r="A299" s="92"/>
      <c r="B299" s="92"/>
      <c r="C299" s="92"/>
      <c r="D299" s="92"/>
      <c r="E299" s="92"/>
      <c r="F299" s="92"/>
      <c r="G299" s="92"/>
      <c r="H299" s="122"/>
      <c r="I299" s="92"/>
      <c r="J299" s="92"/>
      <c r="K299" s="92"/>
      <c r="L299" s="92"/>
    </row>
    <row r="300" spans="1:12" ht="18">
      <c r="A300" s="92"/>
      <c r="B300" s="92"/>
      <c r="C300" s="92"/>
      <c r="D300" s="92"/>
      <c r="E300" s="92"/>
      <c r="F300" s="92"/>
      <c r="G300" s="92"/>
      <c r="H300" s="122"/>
      <c r="I300" s="92"/>
      <c r="J300" s="92"/>
      <c r="K300" s="92"/>
      <c r="L300" s="92"/>
    </row>
    <row r="301" spans="1:12" ht="18">
      <c r="A301" s="92"/>
      <c r="B301" s="92"/>
      <c r="C301" s="92"/>
      <c r="D301" s="92"/>
      <c r="E301" s="92"/>
      <c r="F301" s="92"/>
      <c r="G301" s="92"/>
      <c r="H301" s="122"/>
      <c r="I301" s="92"/>
      <c r="J301" s="92"/>
      <c r="K301" s="92"/>
      <c r="L301" s="92"/>
    </row>
    <row r="302" spans="1:12" ht="18">
      <c r="A302" s="92"/>
      <c r="B302" s="92"/>
      <c r="C302" s="92"/>
      <c r="D302" s="92"/>
      <c r="E302" s="92"/>
      <c r="F302" s="92"/>
      <c r="G302" s="92"/>
      <c r="H302" s="122"/>
      <c r="I302" s="92"/>
      <c r="J302" s="92"/>
      <c r="K302" s="92"/>
      <c r="L302" s="92"/>
    </row>
    <row r="303" spans="1:12" ht="18">
      <c r="A303" s="92"/>
      <c r="B303" s="92"/>
      <c r="C303" s="92"/>
      <c r="D303" s="92"/>
      <c r="E303" s="92"/>
      <c r="F303" s="92"/>
      <c r="G303" s="92"/>
      <c r="H303" s="122"/>
      <c r="I303" s="92"/>
      <c r="J303" s="92"/>
      <c r="K303" s="92"/>
      <c r="L303" s="92"/>
    </row>
    <row r="304" spans="1:12" ht="18">
      <c r="A304" s="92"/>
      <c r="B304" s="92"/>
      <c r="C304" s="92"/>
      <c r="D304" s="92"/>
      <c r="E304" s="92"/>
      <c r="F304" s="92"/>
      <c r="G304" s="92"/>
      <c r="H304" s="122"/>
      <c r="I304" s="92"/>
      <c r="J304" s="92"/>
      <c r="K304" s="92"/>
      <c r="L304" s="92"/>
    </row>
    <row r="305" spans="1:12" ht="18">
      <c r="A305" s="92"/>
      <c r="B305" s="92"/>
      <c r="C305" s="92"/>
      <c r="D305" s="92"/>
      <c r="E305" s="92"/>
      <c r="F305" s="92"/>
      <c r="G305" s="92"/>
      <c r="H305" s="122"/>
      <c r="I305" s="92"/>
      <c r="J305" s="92"/>
      <c r="K305" s="92"/>
      <c r="L305" s="92"/>
    </row>
    <row r="306" spans="1:12" ht="18">
      <c r="A306" s="92"/>
      <c r="B306" s="92"/>
      <c r="C306" s="92"/>
      <c r="D306" s="92"/>
      <c r="E306" s="92"/>
      <c r="F306" s="92"/>
      <c r="G306" s="92"/>
      <c r="H306" s="122"/>
      <c r="I306" s="92"/>
      <c r="J306" s="92"/>
      <c r="K306" s="92"/>
      <c r="L306" s="92"/>
    </row>
    <row r="307" spans="1:12" ht="18">
      <c r="A307" s="92"/>
      <c r="B307" s="92"/>
      <c r="C307" s="92"/>
      <c r="D307" s="92"/>
      <c r="E307" s="92"/>
      <c r="F307" s="92"/>
      <c r="G307" s="92"/>
      <c r="H307" s="122"/>
      <c r="I307" s="92"/>
      <c r="J307" s="92"/>
      <c r="K307" s="92"/>
      <c r="L307" s="92"/>
    </row>
    <row r="308" spans="1:12" ht="18">
      <c r="A308" s="92"/>
      <c r="B308" s="92"/>
      <c r="C308" s="92"/>
      <c r="D308" s="92"/>
      <c r="E308" s="92"/>
      <c r="F308" s="92"/>
      <c r="G308" s="92"/>
      <c r="H308" s="122"/>
      <c r="I308" s="92"/>
      <c r="J308" s="92"/>
      <c r="K308" s="92"/>
      <c r="L308" s="92"/>
    </row>
    <row r="309" spans="1:12" ht="18">
      <c r="A309" s="92"/>
      <c r="B309" s="92"/>
      <c r="C309" s="92"/>
      <c r="D309" s="92"/>
      <c r="E309" s="92"/>
      <c r="F309" s="92"/>
      <c r="G309" s="92"/>
      <c r="H309" s="122"/>
      <c r="I309" s="92"/>
      <c r="J309" s="92"/>
      <c r="K309" s="92"/>
      <c r="L309" s="92"/>
    </row>
    <row r="310" spans="1:12" ht="18">
      <c r="A310" s="92"/>
      <c r="B310" s="92"/>
      <c r="C310" s="92"/>
      <c r="D310" s="92"/>
      <c r="E310" s="92"/>
      <c r="F310" s="92"/>
      <c r="G310" s="92"/>
      <c r="H310" s="122"/>
      <c r="I310" s="92"/>
      <c r="J310" s="92"/>
      <c r="K310" s="92"/>
      <c r="L310" s="92"/>
    </row>
    <row r="311" spans="1:12" ht="18">
      <c r="A311" s="92"/>
      <c r="B311" s="92"/>
      <c r="C311" s="92"/>
      <c r="D311" s="92"/>
      <c r="E311" s="92"/>
      <c r="F311" s="92"/>
      <c r="G311" s="92"/>
      <c r="H311" s="122"/>
      <c r="I311" s="92"/>
      <c r="J311" s="92"/>
      <c r="K311" s="92"/>
      <c r="L311" s="92"/>
    </row>
    <row r="312" spans="1:12" ht="18">
      <c r="A312" s="92"/>
      <c r="B312" s="92"/>
      <c r="C312" s="92"/>
      <c r="D312" s="92"/>
      <c r="E312" s="92"/>
      <c r="F312" s="92"/>
      <c r="G312" s="92"/>
      <c r="H312" s="122"/>
      <c r="I312" s="92"/>
      <c r="J312" s="92"/>
      <c r="K312" s="92"/>
      <c r="L312" s="92"/>
    </row>
    <row r="313" spans="1:12" ht="18">
      <c r="A313" s="92"/>
      <c r="B313" s="92"/>
      <c r="C313" s="92"/>
      <c r="D313" s="92"/>
      <c r="E313" s="92"/>
      <c r="F313" s="92"/>
      <c r="G313" s="92"/>
      <c r="H313" s="122"/>
      <c r="I313" s="92"/>
      <c r="J313" s="92"/>
      <c r="K313" s="92"/>
      <c r="L313" s="92"/>
    </row>
    <row r="314" spans="1:12" ht="18">
      <c r="A314" s="92"/>
      <c r="B314" s="92"/>
      <c r="C314" s="92"/>
      <c r="D314" s="92"/>
      <c r="E314" s="92"/>
      <c r="F314" s="92"/>
      <c r="G314" s="92"/>
      <c r="H314" s="122"/>
      <c r="I314" s="92"/>
      <c r="J314" s="92"/>
      <c r="K314" s="92"/>
      <c r="L314" s="92"/>
    </row>
    <row r="315" spans="1:12" ht="18">
      <c r="A315" s="92"/>
      <c r="B315" s="92"/>
      <c r="C315" s="92"/>
      <c r="D315" s="92"/>
      <c r="E315" s="92"/>
      <c r="F315" s="92"/>
      <c r="G315" s="92"/>
      <c r="H315" s="122"/>
      <c r="I315" s="92"/>
      <c r="J315" s="92"/>
      <c r="K315" s="92"/>
      <c r="L315" s="92"/>
    </row>
    <row r="316" spans="1:12" ht="18">
      <c r="A316" s="92"/>
      <c r="B316" s="92"/>
      <c r="C316" s="92"/>
      <c r="D316" s="92"/>
      <c r="E316" s="92"/>
      <c r="F316" s="92"/>
      <c r="G316" s="92"/>
      <c r="H316" s="122"/>
      <c r="I316" s="92"/>
      <c r="J316" s="92"/>
      <c r="K316" s="92"/>
      <c r="L316" s="92"/>
    </row>
    <row r="317" spans="1:12" ht="18">
      <c r="A317" s="92"/>
      <c r="B317" s="92"/>
      <c r="C317" s="92"/>
      <c r="D317" s="92"/>
      <c r="E317" s="92"/>
      <c r="F317" s="92"/>
      <c r="G317" s="92"/>
      <c r="H317" s="122"/>
      <c r="I317" s="92"/>
      <c r="J317" s="92"/>
      <c r="K317" s="92"/>
      <c r="L317" s="92"/>
    </row>
    <row r="318" spans="1:12" ht="18">
      <c r="A318" s="92"/>
      <c r="B318" s="92"/>
      <c r="C318" s="92"/>
      <c r="D318" s="92"/>
      <c r="E318" s="92"/>
      <c r="F318" s="92"/>
      <c r="G318" s="92"/>
      <c r="H318" s="122"/>
      <c r="I318" s="92"/>
      <c r="J318" s="92"/>
      <c r="K318" s="92"/>
      <c r="L318" s="92"/>
    </row>
    <row r="319" spans="1:12" ht="18">
      <c r="A319" s="92"/>
      <c r="B319" s="92"/>
      <c r="C319" s="92"/>
      <c r="D319" s="92"/>
      <c r="E319" s="92"/>
      <c r="F319" s="92"/>
      <c r="G319" s="92"/>
      <c r="H319" s="122"/>
      <c r="I319" s="92"/>
      <c r="J319" s="92"/>
      <c r="K319" s="92"/>
      <c r="L319" s="92"/>
    </row>
    <row r="320" spans="1:12" ht="18">
      <c r="A320" s="92"/>
      <c r="B320" s="92"/>
      <c r="C320" s="92"/>
      <c r="D320" s="92"/>
      <c r="E320" s="92"/>
      <c r="F320" s="92"/>
      <c r="G320" s="92"/>
      <c r="H320" s="122"/>
      <c r="I320" s="92"/>
      <c r="J320" s="92"/>
      <c r="K320" s="92"/>
      <c r="L320" s="92"/>
    </row>
    <row r="321" spans="1:12" ht="18">
      <c r="A321" s="92"/>
      <c r="B321" s="92"/>
      <c r="C321" s="92"/>
      <c r="D321" s="92"/>
      <c r="E321" s="92"/>
      <c r="F321" s="92"/>
      <c r="G321" s="92"/>
      <c r="H321" s="122"/>
      <c r="I321" s="92"/>
      <c r="J321" s="92"/>
      <c r="K321" s="92"/>
      <c r="L321" s="92"/>
    </row>
    <row r="322" spans="1:12" ht="18">
      <c r="A322" s="92"/>
      <c r="B322" s="92"/>
      <c r="C322" s="92"/>
      <c r="D322" s="92"/>
      <c r="E322" s="92"/>
      <c r="F322" s="92"/>
      <c r="G322" s="92"/>
      <c r="H322" s="122"/>
      <c r="I322" s="92"/>
      <c r="J322" s="92"/>
      <c r="K322" s="92"/>
      <c r="L322" s="92"/>
    </row>
    <row r="323" spans="1:12" ht="18">
      <c r="A323" s="92"/>
      <c r="B323" s="92"/>
      <c r="C323" s="92"/>
      <c r="D323" s="92"/>
      <c r="E323" s="92"/>
      <c r="F323" s="92"/>
      <c r="G323" s="92"/>
      <c r="H323" s="122"/>
      <c r="I323" s="92"/>
      <c r="J323" s="92"/>
      <c r="K323" s="92"/>
      <c r="L323" s="92"/>
    </row>
    <row r="324" spans="1:12" ht="18">
      <c r="A324" s="92"/>
      <c r="B324" s="92"/>
      <c r="C324" s="92"/>
      <c r="D324" s="92"/>
      <c r="E324" s="92"/>
      <c r="F324" s="92"/>
      <c r="G324" s="92"/>
      <c r="H324" s="122"/>
      <c r="I324" s="92"/>
      <c r="J324" s="92"/>
      <c r="K324" s="92"/>
      <c r="L324" s="92"/>
    </row>
    <row r="325" spans="1:12" ht="18">
      <c r="A325" s="92"/>
      <c r="B325" s="92"/>
      <c r="C325" s="92"/>
      <c r="D325" s="92"/>
      <c r="E325" s="92"/>
      <c r="F325" s="92"/>
      <c r="G325" s="92"/>
      <c r="H325" s="122"/>
      <c r="I325" s="92"/>
      <c r="J325" s="92"/>
      <c r="K325" s="92"/>
      <c r="L325" s="92"/>
    </row>
    <row r="326" spans="1:12" ht="18">
      <c r="A326" s="92"/>
      <c r="B326" s="92"/>
      <c r="C326" s="92"/>
      <c r="D326" s="92"/>
      <c r="E326" s="92"/>
      <c r="F326" s="92"/>
      <c r="G326" s="92"/>
      <c r="H326" s="122"/>
      <c r="I326" s="92"/>
      <c r="J326" s="92"/>
      <c r="K326" s="92"/>
      <c r="L326" s="92"/>
    </row>
    <row r="327" spans="1:12" ht="18">
      <c r="A327" s="92"/>
      <c r="B327" s="92"/>
      <c r="C327" s="92"/>
      <c r="D327" s="92"/>
      <c r="E327" s="92"/>
      <c r="F327" s="92"/>
      <c r="G327" s="92"/>
      <c r="H327" s="122"/>
      <c r="I327" s="92"/>
      <c r="J327" s="92"/>
      <c r="K327" s="92"/>
      <c r="L327" s="92"/>
    </row>
    <row r="328" spans="1:12" ht="18">
      <c r="A328" s="92"/>
      <c r="B328" s="92"/>
      <c r="C328" s="92"/>
      <c r="D328" s="92"/>
      <c r="E328" s="92"/>
      <c r="F328" s="92"/>
      <c r="G328" s="92"/>
      <c r="H328" s="122"/>
      <c r="I328" s="92"/>
      <c r="J328" s="92"/>
      <c r="K328" s="92"/>
      <c r="L328" s="92"/>
    </row>
    <row r="329" spans="1:12" ht="18">
      <c r="A329" s="92"/>
      <c r="B329" s="92"/>
      <c r="C329" s="92"/>
      <c r="D329" s="92"/>
      <c r="E329" s="92"/>
      <c r="F329" s="92"/>
      <c r="G329" s="92"/>
      <c r="H329" s="122"/>
      <c r="I329" s="92"/>
      <c r="J329" s="92"/>
      <c r="K329" s="92"/>
      <c r="L329" s="92"/>
    </row>
    <row r="330" spans="1:12" ht="18">
      <c r="A330" s="92"/>
      <c r="B330" s="92"/>
      <c r="C330" s="92"/>
      <c r="D330" s="92"/>
      <c r="E330" s="92"/>
      <c r="F330" s="92"/>
      <c r="G330" s="92"/>
      <c r="H330" s="122"/>
      <c r="I330" s="92"/>
      <c r="J330" s="92"/>
      <c r="K330" s="92"/>
      <c r="L330" s="92"/>
    </row>
    <row r="331" spans="1:12" ht="18">
      <c r="A331" s="92"/>
      <c r="B331" s="92"/>
      <c r="C331" s="92"/>
      <c r="D331" s="92"/>
      <c r="E331" s="92"/>
      <c r="F331" s="92"/>
      <c r="G331" s="92"/>
      <c r="H331" s="122"/>
      <c r="I331" s="92"/>
      <c r="J331" s="92"/>
      <c r="K331" s="92"/>
      <c r="L331" s="92"/>
    </row>
    <row r="332" spans="1:12" ht="18">
      <c r="A332" s="92"/>
      <c r="B332" s="92"/>
      <c r="C332" s="92"/>
      <c r="D332" s="92"/>
      <c r="E332" s="92"/>
      <c r="F332" s="92"/>
      <c r="G332" s="92"/>
      <c r="H332" s="122"/>
      <c r="I332" s="92"/>
      <c r="J332" s="92"/>
      <c r="K332" s="92"/>
      <c r="L332" s="92"/>
    </row>
    <row r="333" spans="1:12" ht="18">
      <c r="A333" s="92"/>
      <c r="B333" s="92"/>
      <c r="C333" s="92"/>
      <c r="D333" s="92"/>
      <c r="E333" s="92"/>
      <c r="F333" s="92"/>
      <c r="G333" s="92"/>
      <c r="H333" s="122"/>
      <c r="I333" s="92"/>
      <c r="J333" s="92"/>
      <c r="K333" s="92"/>
      <c r="L333" s="92"/>
    </row>
    <row r="334" spans="1:12" ht="18">
      <c r="A334" s="92"/>
      <c r="B334" s="92"/>
      <c r="C334" s="92"/>
      <c r="D334" s="92"/>
      <c r="E334" s="92"/>
      <c r="F334" s="92"/>
      <c r="G334" s="92"/>
      <c r="H334" s="122"/>
      <c r="I334" s="92"/>
      <c r="J334" s="92"/>
      <c r="K334" s="92"/>
      <c r="L334" s="92"/>
    </row>
    <row r="335" spans="1:12" ht="18">
      <c r="A335" s="92"/>
      <c r="B335" s="92"/>
      <c r="C335" s="92"/>
      <c r="D335" s="92"/>
      <c r="E335" s="92"/>
      <c r="F335" s="92"/>
      <c r="G335" s="92"/>
      <c r="H335" s="122"/>
      <c r="I335" s="92"/>
      <c r="J335" s="92"/>
      <c r="K335" s="92"/>
      <c r="L335" s="92"/>
    </row>
    <row r="336" spans="1:12" ht="18">
      <c r="A336" s="92"/>
      <c r="B336" s="92"/>
      <c r="C336" s="92"/>
      <c r="D336" s="92"/>
      <c r="E336" s="92"/>
      <c r="F336" s="92"/>
      <c r="G336" s="92"/>
      <c r="H336" s="122"/>
      <c r="I336" s="92"/>
      <c r="J336" s="92"/>
      <c r="K336" s="92"/>
      <c r="L336" s="92"/>
    </row>
    <row r="337" spans="1:12" ht="18">
      <c r="A337" s="92"/>
      <c r="B337" s="92"/>
      <c r="C337" s="92"/>
      <c r="D337" s="92"/>
      <c r="E337" s="92"/>
      <c r="F337" s="92"/>
      <c r="G337" s="92"/>
      <c r="H337" s="122"/>
      <c r="I337" s="92"/>
      <c r="J337" s="92"/>
      <c r="K337" s="92"/>
      <c r="L337" s="92"/>
    </row>
    <row r="338" spans="1:12" ht="18">
      <c r="A338" s="92"/>
      <c r="B338" s="92"/>
      <c r="C338" s="92"/>
      <c r="D338" s="92"/>
      <c r="E338" s="92"/>
      <c r="F338" s="92"/>
      <c r="G338" s="92"/>
      <c r="H338" s="122"/>
      <c r="I338" s="92"/>
      <c r="J338" s="92"/>
      <c r="K338" s="92"/>
      <c r="L338" s="92"/>
    </row>
    <row r="339" spans="1:12" ht="18">
      <c r="A339" s="92"/>
      <c r="B339" s="92"/>
      <c r="C339" s="92"/>
      <c r="D339" s="92"/>
      <c r="E339" s="92"/>
      <c r="F339" s="92"/>
      <c r="G339" s="92"/>
      <c r="H339" s="122"/>
      <c r="I339" s="92"/>
      <c r="J339" s="92"/>
      <c r="K339" s="92"/>
      <c r="L339" s="92"/>
    </row>
    <row r="340" spans="1:12" ht="18">
      <c r="A340" s="92"/>
      <c r="B340" s="92"/>
      <c r="C340" s="92"/>
      <c r="D340" s="92"/>
      <c r="E340" s="92"/>
      <c r="F340" s="92"/>
      <c r="G340" s="92"/>
      <c r="H340" s="122"/>
      <c r="I340" s="92"/>
      <c r="J340" s="92"/>
      <c r="K340" s="92"/>
      <c r="L340" s="92"/>
    </row>
    <row r="341" spans="1:12" ht="18">
      <c r="A341" s="92"/>
      <c r="B341" s="92"/>
      <c r="C341" s="92"/>
      <c r="D341" s="92"/>
      <c r="E341" s="92"/>
      <c r="F341" s="92"/>
      <c r="G341" s="92"/>
      <c r="H341" s="122"/>
      <c r="I341" s="92"/>
      <c r="J341" s="92"/>
      <c r="K341" s="92"/>
      <c r="L341" s="92"/>
    </row>
    <row r="342" spans="1:12" ht="18">
      <c r="A342" s="92"/>
      <c r="B342" s="92"/>
      <c r="C342" s="92"/>
      <c r="D342" s="92"/>
      <c r="E342" s="92"/>
      <c r="F342" s="92"/>
      <c r="G342" s="92"/>
      <c r="H342" s="122"/>
      <c r="I342" s="92"/>
      <c r="J342" s="92"/>
      <c r="K342" s="92"/>
      <c r="L342" s="92"/>
    </row>
    <row r="343" spans="1:12" ht="18">
      <c r="A343" s="92"/>
      <c r="B343" s="92"/>
      <c r="C343" s="92"/>
      <c r="D343" s="92"/>
      <c r="E343" s="92"/>
      <c r="F343" s="92"/>
      <c r="G343" s="92"/>
      <c r="H343" s="122"/>
      <c r="I343" s="92"/>
      <c r="J343" s="92"/>
      <c r="K343" s="92"/>
      <c r="L343" s="92"/>
    </row>
    <row r="344" spans="1:12" ht="18">
      <c r="A344" s="92"/>
      <c r="B344" s="92"/>
      <c r="C344" s="92"/>
      <c r="D344" s="92"/>
      <c r="E344" s="92"/>
      <c r="F344" s="92"/>
      <c r="G344" s="92"/>
      <c r="H344" s="122"/>
      <c r="I344" s="92"/>
      <c r="J344" s="92"/>
      <c r="K344" s="92"/>
      <c r="L344" s="92"/>
    </row>
    <row r="345" spans="1:12" ht="18">
      <c r="A345" s="92"/>
      <c r="B345" s="92"/>
      <c r="C345" s="92"/>
      <c r="D345" s="92"/>
      <c r="E345" s="92"/>
      <c r="F345" s="92"/>
      <c r="G345" s="92"/>
      <c r="H345" s="122"/>
      <c r="I345" s="92"/>
      <c r="J345" s="92"/>
      <c r="K345" s="92"/>
      <c r="L345" s="92"/>
    </row>
    <row r="346" spans="1:12" ht="18">
      <c r="A346" s="92"/>
      <c r="B346" s="92"/>
      <c r="C346" s="92"/>
      <c r="D346" s="92"/>
      <c r="E346" s="92"/>
      <c r="F346" s="92"/>
      <c r="G346" s="92"/>
      <c r="H346" s="122"/>
      <c r="I346" s="92"/>
      <c r="J346" s="92"/>
      <c r="K346" s="92"/>
      <c r="L346" s="92"/>
    </row>
    <row r="347" spans="1:12" ht="18">
      <c r="A347" s="92"/>
      <c r="B347" s="92"/>
      <c r="C347" s="92"/>
      <c r="D347" s="92"/>
      <c r="E347" s="92"/>
      <c r="F347" s="92"/>
      <c r="G347" s="92"/>
      <c r="H347" s="122"/>
      <c r="I347" s="92"/>
      <c r="J347" s="92"/>
      <c r="K347" s="92"/>
      <c r="L347" s="92"/>
    </row>
    <row r="348" spans="1:12" ht="18">
      <c r="A348" s="92"/>
      <c r="B348" s="92"/>
      <c r="C348" s="92"/>
      <c r="D348" s="92"/>
      <c r="E348" s="92"/>
      <c r="F348" s="92"/>
      <c r="G348" s="92"/>
      <c r="H348" s="122"/>
      <c r="I348" s="92"/>
      <c r="J348" s="92"/>
      <c r="K348" s="92"/>
      <c r="L348" s="92"/>
    </row>
    <row r="349" spans="1:12" ht="18">
      <c r="A349" s="92"/>
      <c r="B349" s="92"/>
      <c r="C349" s="92"/>
      <c r="D349" s="92"/>
      <c r="E349" s="92"/>
      <c r="F349" s="92"/>
      <c r="G349" s="92"/>
      <c r="H349" s="122"/>
      <c r="I349" s="92"/>
      <c r="J349" s="92"/>
      <c r="K349" s="92"/>
      <c r="L349" s="92"/>
    </row>
    <row r="350" spans="1:12" ht="18">
      <c r="A350" s="92"/>
      <c r="B350" s="92"/>
      <c r="C350" s="92"/>
      <c r="D350" s="92"/>
      <c r="E350" s="92"/>
      <c r="F350" s="92"/>
      <c r="G350" s="92"/>
      <c r="H350" s="122"/>
      <c r="I350" s="92"/>
      <c r="J350" s="92"/>
      <c r="K350" s="92"/>
      <c r="L350" s="92"/>
    </row>
    <row r="351" spans="1:12" ht="18">
      <c r="A351" s="92"/>
      <c r="B351" s="92"/>
      <c r="C351" s="92"/>
      <c r="D351" s="92"/>
      <c r="E351" s="92"/>
      <c r="F351" s="92"/>
      <c r="G351" s="92"/>
      <c r="H351" s="122"/>
      <c r="I351" s="92"/>
      <c r="J351" s="92"/>
      <c r="K351" s="92"/>
      <c r="L351" s="92"/>
    </row>
    <row r="352" spans="1:12" ht="18">
      <c r="A352" s="92"/>
      <c r="B352" s="92"/>
      <c r="C352" s="92"/>
      <c r="D352" s="92"/>
      <c r="E352" s="92"/>
      <c r="F352" s="92"/>
      <c r="G352" s="92"/>
      <c r="H352" s="122"/>
      <c r="I352" s="92"/>
      <c r="J352" s="92"/>
      <c r="K352" s="92"/>
      <c r="L352" s="92"/>
    </row>
    <row r="353" spans="1:12" ht="18">
      <c r="A353" s="92"/>
      <c r="B353" s="92"/>
      <c r="C353" s="92"/>
      <c r="D353" s="92"/>
      <c r="E353" s="92"/>
      <c r="F353" s="92"/>
      <c r="G353" s="92"/>
      <c r="H353" s="122"/>
      <c r="I353" s="92"/>
      <c r="J353" s="92"/>
      <c r="K353" s="92"/>
      <c r="L353" s="92"/>
    </row>
    <row r="354" spans="1:12" ht="18">
      <c r="A354" s="92"/>
      <c r="B354" s="92"/>
      <c r="C354" s="92"/>
      <c r="D354" s="92"/>
      <c r="E354" s="92"/>
      <c r="F354" s="92"/>
      <c r="G354" s="92"/>
      <c r="H354" s="122"/>
      <c r="I354" s="92"/>
      <c r="J354" s="92"/>
      <c r="K354" s="92"/>
      <c r="L354" s="92"/>
    </row>
    <row r="355" spans="1:12" ht="18">
      <c r="A355" s="92"/>
      <c r="B355" s="92"/>
      <c r="C355" s="92"/>
      <c r="D355" s="92"/>
      <c r="E355" s="92"/>
      <c r="F355" s="92"/>
      <c r="G355" s="92"/>
      <c r="H355" s="122"/>
      <c r="I355" s="92"/>
      <c r="J355" s="92"/>
      <c r="K355" s="92"/>
      <c r="L355" s="92"/>
    </row>
    <row r="356" spans="1:12" ht="18">
      <c r="A356" s="92"/>
      <c r="B356" s="92"/>
      <c r="C356" s="92"/>
      <c r="D356" s="92"/>
      <c r="E356" s="92"/>
      <c r="F356" s="92"/>
      <c r="G356" s="92"/>
      <c r="H356" s="122"/>
      <c r="I356" s="92"/>
      <c r="J356" s="92"/>
      <c r="K356" s="92"/>
      <c r="L356" s="92"/>
    </row>
    <row r="357" spans="1:12" ht="18">
      <c r="A357" s="92"/>
      <c r="B357" s="92"/>
      <c r="C357" s="92"/>
      <c r="D357" s="92"/>
      <c r="E357" s="92"/>
      <c r="F357" s="92"/>
      <c r="G357" s="92"/>
      <c r="H357" s="122"/>
      <c r="I357" s="92"/>
      <c r="J357" s="92"/>
      <c r="K357" s="92"/>
      <c r="L357" s="92"/>
    </row>
    <row r="358" spans="1:12" ht="18">
      <c r="A358" s="92"/>
      <c r="B358" s="92"/>
      <c r="C358" s="92"/>
      <c r="D358" s="92"/>
      <c r="E358" s="92"/>
      <c r="F358" s="92"/>
      <c r="G358" s="92"/>
      <c r="H358" s="122"/>
      <c r="I358" s="92"/>
      <c r="J358" s="92"/>
      <c r="K358" s="92"/>
      <c r="L358" s="92"/>
    </row>
    <row r="359" spans="1:12" ht="18">
      <c r="A359" s="92"/>
      <c r="B359" s="92"/>
      <c r="C359" s="92"/>
      <c r="D359" s="92"/>
      <c r="E359" s="92"/>
      <c r="F359" s="92"/>
      <c r="G359" s="92"/>
      <c r="H359" s="122"/>
      <c r="I359" s="92"/>
      <c r="J359" s="92"/>
      <c r="K359" s="92"/>
      <c r="L359" s="92"/>
    </row>
    <row r="360" spans="1:12" ht="18">
      <c r="A360" s="92"/>
      <c r="B360" s="92"/>
      <c r="C360" s="92"/>
      <c r="D360" s="92"/>
      <c r="E360" s="92"/>
      <c r="F360" s="92"/>
      <c r="G360" s="92"/>
      <c r="H360" s="122"/>
      <c r="I360" s="92"/>
      <c r="J360" s="92"/>
      <c r="K360" s="92"/>
      <c r="L360" s="92"/>
    </row>
    <row r="361" spans="1:12" ht="18">
      <c r="A361" s="92"/>
      <c r="B361" s="92"/>
      <c r="C361" s="92"/>
      <c r="D361" s="92"/>
      <c r="E361" s="92"/>
      <c r="F361" s="92"/>
      <c r="G361" s="92"/>
      <c r="H361" s="122"/>
      <c r="I361" s="92"/>
      <c r="J361" s="92"/>
      <c r="K361" s="92"/>
      <c r="L361" s="92"/>
    </row>
    <row r="362" spans="1:12" ht="18">
      <c r="A362" s="92"/>
      <c r="B362" s="92"/>
      <c r="C362" s="92"/>
      <c r="D362" s="92"/>
      <c r="E362" s="92"/>
      <c r="F362" s="92"/>
      <c r="G362" s="92"/>
      <c r="H362" s="122"/>
      <c r="I362" s="92"/>
      <c r="J362" s="92"/>
      <c r="K362" s="92"/>
      <c r="L362" s="92"/>
    </row>
    <row r="363" spans="1:12" ht="18">
      <c r="A363" s="92"/>
      <c r="B363" s="92"/>
      <c r="C363" s="92"/>
      <c r="D363" s="92"/>
      <c r="E363" s="92"/>
      <c r="F363" s="92"/>
      <c r="G363" s="92"/>
      <c r="H363" s="122"/>
      <c r="I363" s="92"/>
      <c r="J363" s="92"/>
      <c r="K363" s="92"/>
      <c r="L363" s="92"/>
    </row>
    <row r="364" spans="1:12" ht="18">
      <c r="A364" s="92"/>
      <c r="B364" s="92"/>
      <c r="C364" s="92"/>
      <c r="D364" s="92"/>
      <c r="E364" s="92"/>
      <c r="F364" s="92"/>
      <c r="G364" s="92"/>
      <c r="H364" s="122"/>
      <c r="I364" s="92"/>
      <c r="J364" s="92"/>
      <c r="K364" s="92"/>
      <c r="L364" s="92"/>
    </row>
    <row r="365" spans="1:12" ht="18">
      <c r="A365" s="92"/>
      <c r="B365" s="92"/>
      <c r="C365" s="92"/>
      <c r="D365" s="92"/>
      <c r="E365" s="92"/>
      <c r="F365" s="92"/>
      <c r="G365" s="92"/>
      <c r="H365" s="122"/>
      <c r="I365" s="92"/>
      <c r="J365" s="92"/>
      <c r="K365" s="92"/>
      <c r="L365" s="92"/>
    </row>
    <row r="366" spans="1:12" ht="18">
      <c r="A366" s="92"/>
      <c r="B366" s="92"/>
      <c r="C366" s="92"/>
      <c r="D366" s="92"/>
      <c r="E366" s="92"/>
      <c r="F366" s="92"/>
      <c r="G366" s="92"/>
      <c r="H366" s="122"/>
      <c r="I366" s="92"/>
      <c r="J366" s="92"/>
      <c r="K366" s="92"/>
      <c r="L366" s="92"/>
    </row>
    <row r="367" spans="1:12" ht="18">
      <c r="A367" s="92"/>
      <c r="B367" s="92"/>
      <c r="C367" s="92"/>
      <c r="D367" s="92"/>
      <c r="E367" s="92"/>
      <c r="F367" s="92"/>
      <c r="G367" s="92"/>
      <c r="H367" s="122"/>
      <c r="I367" s="92"/>
      <c r="J367" s="92"/>
      <c r="K367" s="92"/>
      <c r="L367" s="92"/>
    </row>
    <row r="368" spans="1:12" ht="18">
      <c r="A368" s="92"/>
      <c r="B368" s="92"/>
      <c r="C368" s="92"/>
      <c r="D368" s="92"/>
      <c r="E368" s="92"/>
      <c r="F368" s="92"/>
      <c r="G368" s="92"/>
      <c r="H368" s="122"/>
      <c r="I368" s="92"/>
      <c r="J368" s="92"/>
      <c r="K368" s="92"/>
      <c r="L368" s="92"/>
    </row>
    <row r="369" spans="1:12" ht="18">
      <c r="A369" s="92"/>
      <c r="B369" s="92"/>
      <c r="C369" s="92"/>
      <c r="D369" s="92"/>
      <c r="E369" s="92"/>
      <c r="F369" s="92"/>
      <c r="G369" s="92"/>
      <c r="H369" s="122"/>
      <c r="I369" s="92"/>
      <c r="J369" s="92"/>
      <c r="K369" s="92"/>
      <c r="L369" s="92"/>
    </row>
    <row r="370" spans="1:12" ht="18">
      <c r="A370" s="92"/>
      <c r="B370" s="92"/>
      <c r="C370" s="92"/>
      <c r="D370" s="92"/>
      <c r="E370" s="92"/>
      <c r="F370" s="92"/>
      <c r="G370" s="92"/>
      <c r="H370" s="122"/>
      <c r="I370" s="92"/>
      <c r="J370" s="92"/>
      <c r="K370" s="92"/>
      <c r="L370" s="92"/>
    </row>
    <row r="371" spans="1:12" ht="18">
      <c r="A371" s="92"/>
      <c r="B371" s="92"/>
      <c r="C371" s="92"/>
      <c r="D371" s="92"/>
      <c r="E371" s="92"/>
      <c r="F371" s="92"/>
      <c r="G371" s="92"/>
      <c r="H371" s="122"/>
      <c r="I371" s="92"/>
      <c r="J371" s="92"/>
      <c r="K371" s="92"/>
      <c r="L371" s="92"/>
    </row>
    <row r="372" spans="1:12" ht="18">
      <c r="A372" s="92"/>
      <c r="B372" s="92"/>
      <c r="C372" s="92"/>
      <c r="D372" s="92"/>
      <c r="E372" s="92"/>
      <c r="F372" s="92"/>
      <c r="G372" s="92"/>
      <c r="H372" s="122"/>
      <c r="I372" s="92"/>
      <c r="J372" s="92"/>
      <c r="K372" s="92"/>
      <c r="L372" s="92"/>
    </row>
    <row r="373" spans="1:12" ht="18">
      <c r="A373" s="92"/>
      <c r="B373" s="92"/>
      <c r="C373" s="92"/>
      <c r="D373" s="92"/>
      <c r="E373" s="92"/>
      <c r="F373" s="92"/>
      <c r="G373" s="92"/>
      <c r="H373" s="122"/>
      <c r="I373" s="92"/>
      <c r="J373" s="92"/>
      <c r="K373" s="92"/>
      <c r="L373" s="92"/>
    </row>
    <row r="374" spans="1:12" ht="18">
      <c r="A374" s="92"/>
      <c r="B374" s="92"/>
      <c r="C374" s="92"/>
      <c r="D374" s="92"/>
      <c r="E374" s="92"/>
      <c r="F374" s="92"/>
      <c r="G374" s="92"/>
      <c r="H374" s="122"/>
      <c r="I374" s="92"/>
      <c r="J374" s="92"/>
      <c r="K374" s="92"/>
      <c r="L374" s="92"/>
    </row>
    <row r="375" spans="1:12" ht="18">
      <c r="A375" s="92"/>
      <c r="B375" s="92"/>
      <c r="C375" s="92"/>
      <c r="D375" s="92"/>
      <c r="E375" s="92"/>
      <c r="F375" s="92"/>
      <c r="G375" s="92"/>
      <c r="H375" s="122"/>
      <c r="I375" s="92"/>
      <c r="J375" s="92"/>
      <c r="K375" s="92"/>
      <c r="L375" s="92"/>
    </row>
    <row r="376" spans="1:12" ht="18">
      <c r="A376" s="92"/>
      <c r="B376" s="92"/>
      <c r="C376" s="92"/>
      <c r="D376" s="92"/>
      <c r="E376" s="92"/>
      <c r="F376" s="92"/>
      <c r="G376" s="92"/>
      <c r="H376" s="122"/>
      <c r="I376" s="92"/>
      <c r="J376" s="92"/>
      <c r="K376" s="92"/>
      <c r="L376" s="92"/>
    </row>
    <row r="377" spans="1:12" ht="18">
      <c r="A377" s="92"/>
      <c r="B377" s="92"/>
      <c r="C377" s="92"/>
      <c r="D377" s="92"/>
      <c r="E377" s="92"/>
      <c r="F377" s="92"/>
      <c r="G377" s="92"/>
      <c r="H377" s="122"/>
      <c r="I377" s="92"/>
      <c r="J377" s="92"/>
      <c r="K377" s="92"/>
      <c r="L377" s="92"/>
    </row>
    <row r="378" spans="1:12" ht="18">
      <c r="A378" s="92"/>
      <c r="B378" s="92"/>
      <c r="C378" s="92"/>
      <c r="D378" s="92"/>
      <c r="E378" s="92"/>
      <c r="F378" s="92"/>
      <c r="G378" s="92"/>
      <c r="H378" s="122"/>
      <c r="I378" s="92"/>
      <c r="J378" s="92"/>
      <c r="K378" s="92"/>
      <c r="L378" s="92"/>
    </row>
    <row r="379" spans="1:12" ht="18">
      <c r="A379" s="92"/>
      <c r="B379" s="92"/>
      <c r="C379" s="92"/>
      <c r="D379" s="92"/>
      <c r="E379" s="92"/>
      <c r="F379" s="92"/>
      <c r="G379" s="92"/>
      <c r="H379" s="122"/>
      <c r="I379" s="92"/>
      <c r="J379" s="92"/>
      <c r="K379" s="92"/>
      <c r="L379" s="92"/>
    </row>
    <row r="380" spans="1:12" ht="18">
      <c r="A380" s="92"/>
      <c r="B380" s="92"/>
      <c r="C380" s="92"/>
      <c r="D380" s="92"/>
      <c r="E380" s="92"/>
      <c r="F380" s="92"/>
      <c r="G380" s="92"/>
      <c r="H380" s="122"/>
      <c r="I380" s="92"/>
      <c r="J380" s="92"/>
      <c r="K380" s="92"/>
      <c r="L380" s="92"/>
    </row>
    <row r="381" spans="1:12" ht="18">
      <c r="A381" s="92"/>
      <c r="B381" s="92"/>
      <c r="C381" s="92"/>
      <c r="D381" s="92"/>
      <c r="E381" s="92"/>
      <c r="F381" s="92"/>
      <c r="G381" s="92"/>
      <c r="H381" s="122"/>
      <c r="I381" s="92"/>
      <c r="J381" s="92"/>
      <c r="K381" s="92"/>
      <c r="L381" s="92"/>
    </row>
    <row r="382" spans="1:12" ht="18">
      <c r="A382" s="92"/>
      <c r="B382" s="92"/>
      <c r="C382" s="92"/>
      <c r="D382" s="92"/>
      <c r="E382" s="92"/>
      <c r="F382" s="92"/>
      <c r="G382" s="92"/>
      <c r="H382" s="122"/>
      <c r="I382" s="92"/>
      <c r="J382" s="92"/>
      <c r="K382" s="92"/>
      <c r="L382" s="92"/>
    </row>
    <row r="383" spans="1:12" ht="18">
      <c r="A383" s="92"/>
      <c r="B383" s="92"/>
      <c r="C383" s="92"/>
      <c r="D383" s="92"/>
      <c r="E383" s="92"/>
      <c r="F383" s="92"/>
      <c r="G383" s="92"/>
      <c r="H383" s="122"/>
      <c r="I383" s="92"/>
      <c r="J383" s="92"/>
      <c r="K383" s="92"/>
      <c r="L383" s="92"/>
    </row>
    <row r="384" spans="1:12" ht="18">
      <c r="A384" s="92"/>
      <c r="B384" s="92"/>
      <c r="C384" s="92"/>
      <c r="D384" s="92"/>
      <c r="E384" s="92"/>
      <c r="F384" s="92"/>
      <c r="G384" s="92"/>
      <c r="H384" s="122"/>
      <c r="I384" s="92"/>
      <c r="J384" s="92"/>
      <c r="K384" s="92"/>
      <c r="L384" s="92"/>
    </row>
  </sheetData>
  <sheetProtection password="8713" sheet="1" objects="1" scenarios="1"/>
  <phoneticPr fontId="0" type="noConversion"/>
  <pageMargins left="0.75" right="0.75" top="0.75" bottom="0.75" header="0.5" footer="0.5"/>
  <pageSetup paperSize="9" scale="53" orientation="portrait" r:id="rId1"/>
  <headerFooter alignWithMargins="0">
    <oddFooter>&amp;L&amp;12&amp;F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zoomScaleNormal="100" workbookViewId="0">
      <selection activeCell="A2" sqref="A2"/>
    </sheetView>
  </sheetViews>
  <sheetFormatPr defaultColWidth="8.85546875" defaultRowHeight="23.25"/>
  <cols>
    <col min="1" max="1" width="8.85546875" style="30" customWidth="1"/>
    <col min="2" max="2" width="3.85546875" style="30" customWidth="1"/>
    <col min="3" max="16384" width="8.85546875" style="30"/>
  </cols>
  <sheetData>
    <row r="1" spans="1:14">
      <c r="A1" s="30" t="s">
        <v>258</v>
      </c>
      <c r="N1" s="31" t="s">
        <v>255</v>
      </c>
    </row>
    <row r="2" spans="1:14" s="33" customFormat="1" ht="15.75"/>
    <row r="3" spans="1:14" s="33" customFormat="1" ht="18">
      <c r="B3" s="36" t="s">
        <v>102</v>
      </c>
      <c r="C3" s="36"/>
    </row>
    <row r="4" spans="1:14" s="33" customFormat="1" ht="15.75"/>
    <row r="5" spans="1:14" s="34" customFormat="1" ht="15.75">
      <c r="C5" s="34" t="s">
        <v>257</v>
      </c>
    </row>
    <row r="6" spans="1:14" s="34" customFormat="1" ht="15.75"/>
    <row r="7" spans="1:14" s="34" customFormat="1" ht="15.75">
      <c r="C7" s="34" t="s">
        <v>166</v>
      </c>
    </row>
    <row r="8" spans="1:14" s="34" customFormat="1" ht="15.75">
      <c r="C8" s="34" t="s">
        <v>325</v>
      </c>
    </row>
    <row r="9" spans="1:14" s="34" customFormat="1" ht="15.75">
      <c r="C9" s="34" t="s">
        <v>298</v>
      </c>
    </row>
    <row r="10" spans="1:14" s="34" customFormat="1" ht="15.75"/>
    <row r="11" spans="1:14" s="34" customFormat="1" ht="15.75">
      <c r="C11" s="34" t="s">
        <v>256</v>
      </c>
    </row>
    <row r="12" spans="1:14" s="34" customFormat="1" ht="15.75">
      <c r="C12" s="34" t="s">
        <v>279</v>
      </c>
    </row>
    <row r="13" spans="1:14" s="34" customFormat="1" ht="15.75"/>
    <row r="14" spans="1:14" s="34" customFormat="1" ht="15.75">
      <c r="D14" s="39">
        <v>1</v>
      </c>
      <c r="E14" s="39">
        <v>2</v>
      </c>
      <c r="F14" s="39">
        <v>3</v>
      </c>
      <c r="G14" s="39">
        <v>4</v>
      </c>
      <c r="H14" s="39">
        <v>5</v>
      </c>
      <c r="I14" s="39">
        <v>6</v>
      </c>
      <c r="J14" s="39">
        <v>7</v>
      </c>
      <c r="K14" s="39">
        <v>8</v>
      </c>
      <c r="L14" s="39">
        <v>9</v>
      </c>
      <c r="M14" s="39">
        <v>10</v>
      </c>
    </row>
    <row r="15" spans="1:14" s="34" customFormat="1" ht="15.75">
      <c r="D15" s="39" t="s">
        <v>106</v>
      </c>
      <c r="E15" s="39" t="s">
        <v>106</v>
      </c>
      <c r="F15" s="39" t="s">
        <v>106</v>
      </c>
      <c r="G15" s="39" t="s">
        <v>106</v>
      </c>
      <c r="H15" s="39" t="s">
        <v>119</v>
      </c>
      <c r="I15" s="39" t="s">
        <v>109</v>
      </c>
      <c r="J15" s="39" t="s">
        <v>116</v>
      </c>
      <c r="K15" s="40">
        <v>0.2</v>
      </c>
      <c r="L15" s="40">
        <v>0.4</v>
      </c>
      <c r="M15" s="40">
        <v>0.6</v>
      </c>
    </row>
    <row r="16" spans="1:14" s="34" customFormat="1" ht="15.75">
      <c r="D16" s="39" t="s">
        <v>107</v>
      </c>
      <c r="E16" s="39" t="s">
        <v>107</v>
      </c>
      <c r="F16" s="39" t="s">
        <v>107</v>
      </c>
      <c r="G16" s="39" t="s">
        <v>107</v>
      </c>
      <c r="H16" s="39" t="s">
        <v>120</v>
      </c>
      <c r="I16" s="39" t="s">
        <v>120</v>
      </c>
      <c r="J16" s="39" t="s">
        <v>121</v>
      </c>
      <c r="K16" s="39" t="s">
        <v>108</v>
      </c>
      <c r="L16" s="39" t="s">
        <v>108</v>
      </c>
      <c r="M16" s="39" t="s">
        <v>108</v>
      </c>
    </row>
    <row r="17" spans="3:13" s="34" customFormat="1" ht="15.75"/>
    <row r="18" spans="3:13" s="34" customFormat="1" ht="15.75">
      <c r="C18" s="34" t="s">
        <v>2</v>
      </c>
      <c r="D18" s="34">
        <v>16</v>
      </c>
      <c r="E18" s="34">
        <v>16</v>
      </c>
      <c r="F18" s="34">
        <v>16</v>
      </c>
      <c r="G18" s="34">
        <v>16</v>
      </c>
      <c r="H18" s="34">
        <v>26.7</v>
      </c>
      <c r="I18" s="34">
        <v>16</v>
      </c>
      <c r="J18" s="34">
        <v>13.6</v>
      </c>
      <c r="K18" s="34">
        <v>13</v>
      </c>
      <c r="L18" s="34">
        <v>13</v>
      </c>
      <c r="M18" s="34">
        <v>13</v>
      </c>
    </row>
    <row r="19" spans="3:13" s="34" customFormat="1" ht="15.75">
      <c r="C19" s="34" t="s">
        <v>79</v>
      </c>
      <c r="D19" s="34">
        <v>3</v>
      </c>
      <c r="E19" s="34">
        <v>3</v>
      </c>
      <c r="F19" s="34">
        <v>3</v>
      </c>
      <c r="G19" s="34">
        <v>3</v>
      </c>
      <c r="H19" s="34">
        <v>3</v>
      </c>
      <c r="I19" s="34">
        <v>3</v>
      </c>
      <c r="J19" s="34">
        <v>4.12</v>
      </c>
      <c r="K19" s="34">
        <v>3.38</v>
      </c>
      <c r="L19" s="34">
        <v>3.38</v>
      </c>
      <c r="M19" s="34">
        <v>3.38</v>
      </c>
    </row>
    <row r="20" spans="3:13" s="34" customFormat="1" ht="15.75">
      <c r="C20" s="34" t="s">
        <v>80</v>
      </c>
      <c r="D20" s="34">
        <v>3</v>
      </c>
      <c r="E20" s="34">
        <v>3</v>
      </c>
      <c r="F20" s="34">
        <v>3</v>
      </c>
      <c r="G20" s="34">
        <v>3</v>
      </c>
      <c r="H20" s="34">
        <v>3</v>
      </c>
      <c r="I20" s="34">
        <v>3</v>
      </c>
      <c r="J20" s="34">
        <v>4.12</v>
      </c>
      <c r="K20" s="34">
        <v>3.68</v>
      </c>
      <c r="L20" s="34">
        <v>3.68</v>
      </c>
      <c r="M20" s="34">
        <v>3.68</v>
      </c>
    </row>
    <row r="21" spans="3:13" s="34" customFormat="1" ht="15.75">
      <c r="C21" s="34" t="s">
        <v>86</v>
      </c>
      <c r="D21" s="34">
        <v>400</v>
      </c>
      <c r="E21" s="34">
        <v>400</v>
      </c>
      <c r="F21" s="34">
        <v>400</v>
      </c>
      <c r="G21" s="34">
        <v>400</v>
      </c>
      <c r="H21" s="34">
        <v>50</v>
      </c>
      <c r="I21" s="34">
        <v>800</v>
      </c>
      <c r="J21" s="34">
        <v>637</v>
      </c>
      <c r="K21" s="34">
        <v>700</v>
      </c>
      <c r="L21" s="34">
        <v>779</v>
      </c>
      <c r="M21" s="34">
        <v>779</v>
      </c>
    </row>
    <row r="22" spans="3:13" s="34" customFormat="1" ht="15.75">
      <c r="C22" s="34" t="s">
        <v>13</v>
      </c>
      <c r="D22" s="41">
        <v>3</v>
      </c>
      <c r="E22" s="34">
        <v>2</v>
      </c>
      <c r="F22" s="34">
        <v>1</v>
      </c>
      <c r="G22" s="34">
        <v>1</v>
      </c>
      <c r="H22" s="34">
        <v>1</v>
      </c>
      <c r="I22" s="34">
        <v>3</v>
      </c>
      <c r="J22" s="34">
        <v>5.6</v>
      </c>
      <c r="K22" s="34">
        <v>1.18</v>
      </c>
      <c r="L22" s="34">
        <v>1.95</v>
      </c>
      <c r="M22" s="34">
        <v>2.1800000000000002</v>
      </c>
    </row>
    <row r="23" spans="3:13" s="34" customFormat="1" ht="15.75">
      <c r="C23" s="34" t="s">
        <v>10</v>
      </c>
      <c r="D23" s="34">
        <v>2</v>
      </c>
      <c r="E23" s="34">
        <v>2</v>
      </c>
      <c r="F23" s="34">
        <v>2</v>
      </c>
      <c r="G23" s="34">
        <v>10</v>
      </c>
      <c r="H23" s="34">
        <v>1</v>
      </c>
      <c r="I23" s="34">
        <v>1</v>
      </c>
      <c r="J23" s="41">
        <v>2</v>
      </c>
      <c r="K23" s="34">
        <v>2.1800000000000002</v>
      </c>
      <c r="L23" s="34">
        <v>2.1800000000000002</v>
      </c>
      <c r="M23" s="34">
        <v>2.92</v>
      </c>
    </row>
    <row r="24" spans="3:13" s="34" customFormat="1" ht="15.75">
      <c r="C24" s="34" t="s">
        <v>162</v>
      </c>
      <c r="D24" s="42">
        <v>377</v>
      </c>
      <c r="E24" s="42">
        <v>377</v>
      </c>
      <c r="F24" s="42">
        <v>377</v>
      </c>
      <c r="G24" s="42">
        <v>377</v>
      </c>
      <c r="H24" s="34">
        <v>1</v>
      </c>
      <c r="I24" s="34">
        <v>1</v>
      </c>
      <c r="J24" s="42">
        <v>526</v>
      </c>
      <c r="K24" s="42">
        <v>175</v>
      </c>
      <c r="L24" s="42">
        <v>245</v>
      </c>
      <c r="M24" s="42">
        <v>295</v>
      </c>
    </row>
    <row r="25" spans="3:13" s="34" customFormat="1" ht="15.75">
      <c r="C25" s="34" t="s">
        <v>163</v>
      </c>
      <c r="D25" s="42">
        <v>377</v>
      </c>
      <c r="E25" s="42">
        <v>377</v>
      </c>
      <c r="F25" s="42">
        <v>377</v>
      </c>
      <c r="G25" s="42">
        <v>377</v>
      </c>
      <c r="H25" s="34">
        <v>1</v>
      </c>
      <c r="I25" s="34">
        <v>215</v>
      </c>
      <c r="J25" s="42">
        <v>245</v>
      </c>
      <c r="K25" s="42">
        <v>47</v>
      </c>
      <c r="L25" s="42">
        <v>54</v>
      </c>
      <c r="M25" s="42">
        <v>47</v>
      </c>
    </row>
    <row r="26" spans="3:13" s="34" customFormat="1" ht="15.75">
      <c r="C26" s="34" t="s">
        <v>89</v>
      </c>
      <c r="D26" s="34">
        <v>900</v>
      </c>
      <c r="E26" s="34">
        <v>1000</v>
      </c>
      <c r="F26" s="34">
        <v>1100</v>
      </c>
      <c r="G26" s="34">
        <v>1000</v>
      </c>
      <c r="H26" s="34">
        <v>1000</v>
      </c>
      <c r="I26" s="34">
        <v>1000</v>
      </c>
      <c r="J26" s="34">
        <v>1100</v>
      </c>
      <c r="K26" s="34">
        <v>1120</v>
      </c>
      <c r="L26" s="34">
        <v>1120</v>
      </c>
      <c r="M26" s="34">
        <v>1120</v>
      </c>
    </row>
    <row r="27" spans="3:13" s="34" customFormat="1" ht="15.75">
      <c r="C27" s="34" t="s">
        <v>140</v>
      </c>
      <c r="D27" s="42">
        <v>1</v>
      </c>
      <c r="E27" s="42">
        <v>1</v>
      </c>
      <c r="F27" s="42">
        <v>1</v>
      </c>
      <c r="G27" s="42">
        <v>1</v>
      </c>
      <c r="H27" s="35">
        <v>1.5</v>
      </c>
      <c r="I27" s="42">
        <v>1</v>
      </c>
      <c r="J27" s="34">
        <v>0.45</v>
      </c>
      <c r="K27" s="34">
        <v>1.4</v>
      </c>
      <c r="L27" s="35">
        <v>1</v>
      </c>
      <c r="M27" s="34">
        <v>1.4</v>
      </c>
    </row>
    <row r="28" spans="3:13" s="34" customFormat="1" ht="15.75"/>
    <row r="29" spans="3:13" s="34" customFormat="1" ht="15.75"/>
    <row r="30" spans="3:13" s="34" customFormat="1" ht="15.75">
      <c r="C30" s="34" t="s">
        <v>281</v>
      </c>
    </row>
    <row r="31" spans="3:13" s="34" customFormat="1" ht="15.75">
      <c r="C31" s="34" t="s">
        <v>188</v>
      </c>
    </row>
    <row r="32" spans="3:13" s="34" customFormat="1" ht="15.75"/>
    <row r="33" spans="3:3" s="34" customFormat="1" ht="15.75">
      <c r="C33" s="34" t="s">
        <v>280</v>
      </c>
    </row>
    <row r="34" spans="3:3" s="34" customFormat="1" ht="15.75"/>
    <row r="35" spans="3:3" s="34" customFormat="1" ht="15.75">
      <c r="C35" s="34" t="s">
        <v>282</v>
      </c>
    </row>
    <row r="36" spans="3:3" s="34" customFormat="1" ht="15.75"/>
    <row r="37" spans="3:3" s="34" customFormat="1" ht="15.75">
      <c r="C37" s="34" t="s">
        <v>189</v>
      </c>
    </row>
    <row r="38" spans="3:3" s="34" customFormat="1" ht="15.75">
      <c r="C38" s="34" t="s">
        <v>122</v>
      </c>
    </row>
    <row r="39" spans="3:3" s="34" customFormat="1" ht="15.75"/>
    <row r="40" spans="3:3" s="34" customFormat="1" ht="15.75">
      <c r="C40" s="34" t="s">
        <v>117</v>
      </c>
    </row>
    <row r="41" spans="3:3" s="34" customFormat="1" ht="15.75"/>
    <row r="42" spans="3:3" s="34" customFormat="1" ht="15.75">
      <c r="C42" s="34" t="s">
        <v>123</v>
      </c>
    </row>
    <row r="43" spans="3:3" s="34" customFormat="1" ht="15.75"/>
    <row r="44" spans="3:3" s="34" customFormat="1" ht="15.75">
      <c r="C44" s="34" t="s">
        <v>103</v>
      </c>
    </row>
    <row r="45" spans="3:3" s="34" customFormat="1" ht="15.75"/>
    <row r="46" spans="3:3" s="34" customFormat="1" ht="15.75">
      <c r="C46" s="34" t="s">
        <v>104</v>
      </c>
    </row>
    <row r="47" spans="3:3" s="34" customFormat="1" ht="15.75"/>
    <row r="48" spans="3:3" s="34" customFormat="1" ht="15.75">
      <c r="C48" s="34" t="s">
        <v>105</v>
      </c>
    </row>
    <row r="49" spans="2:9" s="34" customFormat="1" ht="15.75"/>
    <row r="50" spans="2:9" s="34" customFormat="1" ht="15.75"/>
    <row r="51" spans="2:9" s="34" customFormat="1" ht="15.75"/>
    <row r="52" spans="2:9" s="34" customFormat="1" ht="15.75">
      <c r="C52" s="33"/>
      <c r="D52" s="33"/>
      <c r="E52" s="33"/>
      <c r="F52" s="33"/>
      <c r="G52" s="37"/>
      <c r="H52" s="37"/>
      <c r="I52" s="37"/>
    </row>
    <row r="53" spans="2:9" s="34" customFormat="1" ht="15.75">
      <c r="C53" s="33"/>
      <c r="D53" s="33"/>
      <c r="E53" s="33"/>
      <c r="F53" s="33"/>
      <c r="G53" s="37"/>
      <c r="H53" s="37"/>
      <c r="I53" s="37"/>
    </row>
    <row r="54" spans="2:9" s="34" customFormat="1" ht="15.75">
      <c r="C54" s="33"/>
      <c r="D54" s="33"/>
      <c r="E54" s="33"/>
      <c r="F54" s="33"/>
      <c r="G54" s="37"/>
      <c r="H54" s="37"/>
      <c r="I54" s="37"/>
    </row>
    <row r="55" spans="2:9" s="34" customFormat="1" ht="15.75">
      <c r="D55" s="33"/>
      <c r="E55" s="33"/>
      <c r="F55" s="33"/>
      <c r="G55" s="38"/>
      <c r="H55" s="91"/>
      <c r="I55" s="38"/>
    </row>
    <row r="56" spans="2:9" s="34" customFormat="1" ht="15.75"/>
    <row r="57" spans="2:9" s="34" customFormat="1" ht="15.75"/>
    <row r="58" spans="2:9" s="34" customFormat="1" ht="15.75"/>
    <row r="59" spans="2:9" s="34" customFormat="1" ht="15.75"/>
    <row r="60" spans="2:9" s="34" customFormat="1" ht="15.75"/>
    <row r="61" spans="2:9" s="34" customFormat="1" ht="15.75"/>
    <row r="62" spans="2:9" s="34" customFormat="1" ht="15.75"/>
    <row r="63" spans="2:9" s="34" customFormat="1" ht="20.25">
      <c r="B63" s="36"/>
      <c r="C63" s="36"/>
      <c r="D63" s="92"/>
      <c r="E63" s="32"/>
      <c r="F63" s="92"/>
      <c r="G63" s="92"/>
    </row>
    <row r="64" spans="2:9" s="34" customFormat="1" ht="18">
      <c r="B64" s="92"/>
      <c r="C64" s="92"/>
      <c r="D64" s="92"/>
      <c r="E64" s="92"/>
      <c r="F64" s="92"/>
      <c r="G64" s="92"/>
    </row>
    <row r="65" spans="2:2" s="34" customFormat="1" ht="15.75">
      <c r="B65" s="93"/>
    </row>
    <row r="66" spans="2:2" s="34" customFormat="1" ht="15.75">
      <c r="B66" s="93"/>
    </row>
    <row r="67" spans="2:2" s="34" customFormat="1" ht="15.75"/>
    <row r="68" spans="2:2" s="34" customFormat="1" ht="15.75"/>
    <row r="69" spans="2:2" s="34" customFormat="1" ht="15.75"/>
    <row r="70" spans="2:2" s="32" customFormat="1" ht="20.25"/>
    <row r="71" spans="2:2" s="32" customFormat="1" ht="20.25"/>
    <row r="72" spans="2:2" s="32" customFormat="1" ht="20.25"/>
    <row r="73" spans="2:2" s="32" customFormat="1" ht="20.25"/>
    <row r="74" spans="2:2" s="32" customFormat="1" ht="20.25"/>
    <row r="75" spans="2:2" s="32" customFormat="1" ht="20.25"/>
    <row r="76" spans="2:2" s="32" customFormat="1" ht="20.25"/>
    <row r="77" spans="2:2" s="32" customFormat="1" ht="20.25"/>
    <row r="78" spans="2:2" s="32" customFormat="1" ht="20.25"/>
    <row r="79" spans="2:2" s="32" customFormat="1" ht="20.25"/>
    <row r="80" spans="2:2" s="32" customFormat="1" ht="20.25"/>
    <row r="81" s="32" customFormat="1" ht="20.25"/>
    <row r="82" s="32" customFormat="1" ht="20.25"/>
    <row r="83" s="32" customFormat="1" ht="20.25"/>
    <row r="84" s="32" customFormat="1" ht="20.25"/>
    <row r="85" s="32" customFormat="1" ht="20.25"/>
    <row r="86" s="32" customFormat="1" ht="20.25"/>
    <row r="87" s="32" customFormat="1" ht="20.25"/>
    <row r="88" s="32" customFormat="1" ht="20.25"/>
    <row r="89" s="32" customFormat="1" ht="20.25"/>
    <row r="90" s="32" customFormat="1" ht="20.25"/>
    <row r="91" s="32" customFormat="1" ht="20.25"/>
    <row r="92" s="32" customFormat="1" ht="20.25"/>
    <row r="93" s="32" customFormat="1" ht="20.25"/>
    <row r="94" s="32" customFormat="1" ht="20.25"/>
    <row r="95" s="32" customFormat="1" ht="20.25"/>
    <row r="96" s="32" customFormat="1" ht="20.25"/>
    <row r="97" s="32" customFormat="1" ht="20.25"/>
    <row r="98" s="32" customFormat="1" ht="20.25"/>
    <row r="99" s="32" customFormat="1" ht="20.25"/>
    <row r="100" s="32" customFormat="1" ht="20.25"/>
    <row r="101" s="32" customFormat="1" ht="20.25"/>
    <row r="102" s="32" customFormat="1" ht="20.25"/>
    <row r="103" s="32" customFormat="1" ht="20.25"/>
    <row r="104" s="32" customFormat="1" ht="20.25"/>
    <row r="105" s="32" customFormat="1" ht="20.25"/>
    <row r="106" s="32" customFormat="1" ht="20.25"/>
    <row r="107" s="32" customFormat="1" ht="20.25"/>
    <row r="108" s="32" customFormat="1" ht="20.25"/>
    <row r="109" s="32" customFormat="1" ht="20.25"/>
    <row r="110" s="32" customFormat="1" ht="20.25"/>
    <row r="111" s="32" customFormat="1" ht="20.25"/>
    <row r="112" s="32" customFormat="1" ht="20.25"/>
    <row r="113" s="32" customFormat="1" ht="20.25"/>
    <row r="114" s="32" customFormat="1" ht="20.25"/>
    <row r="115" s="32" customFormat="1" ht="20.25"/>
    <row r="116" s="32" customFormat="1" ht="20.25"/>
    <row r="117" s="32" customFormat="1" ht="20.25"/>
    <row r="118" s="32" customFormat="1" ht="20.25"/>
    <row r="119" s="32" customFormat="1" ht="20.25"/>
    <row r="120" s="32" customFormat="1" ht="20.25"/>
    <row r="121" s="32" customFormat="1" ht="20.25"/>
    <row r="122" s="32" customFormat="1" ht="20.25"/>
    <row r="123" s="32" customFormat="1" ht="20.25"/>
    <row r="124" s="32" customFormat="1" ht="20.25"/>
    <row r="125" s="32" customFormat="1" ht="20.25"/>
    <row r="126" s="32" customFormat="1" ht="20.25"/>
    <row r="127" s="32" customFormat="1" ht="20.25"/>
    <row r="128" s="32" customFormat="1" ht="20.25"/>
    <row r="129" s="32" customFormat="1" ht="20.25"/>
    <row r="130" s="32" customFormat="1" ht="20.25"/>
    <row r="131" s="32" customFormat="1" ht="20.25"/>
    <row r="132" s="32" customFormat="1" ht="20.25"/>
    <row r="133" s="32" customFormat="1" ht="20.25"/>
    <row r="134" s="32" customFormat="1" ht="20.25"/>
    <row r="135" s="32" customFormat="1" ht="20.25"/>
    <row r="136" s="32" customFormat="1" ht="20.25"/>
    <row r="137" s="32" customFormat="1" ht="20.25"/>
    <row r="138" s="32" customFormat="1" ht="20.25"/>
    <row r="139" s="32" customFormat="1" ht="20.25"/>
    <row r="140" s="32" customFormat="1" ht="20.25"/>
    <row r="141" s="32" customFormat="1" ht="20.25"/>
    <row r="142" s="32" customFormat="1" ht="20.25"/>
    <row r="143" s="32" customFormat="1" ht="20.25"/>
    <row r="144" s="32" customFormat="1" ht="20.25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</sheetData>
  <sheetProtection password="8713" sheet="1" objects="1" scenarios="1"/>
  <phoneticPr fontId="0" type="noConversion"/>
  <pageMargins left="0.74803149606299213" right="0.55118110236220474" top="0.78740157480314965" bottom="0.78740157480314965" header="0.11811023622047245" footer="0.11811023622047245"/>
  <pageSetup paperSize="9" scale="70" orientation="portrait" horizontalDpi="4294967292" r:id="rId1"/>
  <headerFooter alignWithMargins="0">
    <oddHeader>&amp;L&amp;"Arial,Bold"&amp;D    &amp;T</oddHeader>
    <oddFooter>&amp;L&amp;"Arial,Bold"&amp;F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Universal</vt:lpstr>
      <vt:lpstr>Background 1</vt:lpstr>
      <vt:lpstr>Background 2</vt:lpstr>
      <vt:lpstr>'Background 1'!Print_Area</vt:lpstr>
      <vt:lpstr>'Background 2'!Print_Area</vt:lpstr>
      <vt:lpstr>Universal!Print_Area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Paul Grimwood FIRE PROTECTION ENGINEER</cp:lastModifiedBy>
  <cp:lastPrinted>2004-10-09T07:33:35Z</cp:lastPrinted>
  <dcterms:created xsi:type="dcterms:W3CDTF">1997-10-12T16:12:33Z</dcterms:created>
  <dcterms:modified xsi:type="dcterms:W3CDTF">2017-02-02T17:57:26Z</dcterms:modified>
</cp:coreProperties>
</file>