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7" lockStructure="1" lockWindows="1"/>
  <bookViews>
    <workbookView xWindow="0" yWindow="0" windowWidth="24000" windowHeight="13635"/>
  </bookViews>
  <sheets>
    <sheet name="PERSONAL BUDGET" sheetId="1" r:id="rId1"/>
  </sheets>
  <definedNames>
    <definedName name="LastCol">COUNTA('PERSONAL BUDGET'!$3:$3)+1</definedName>
    <definedName name="PrintArea_SET">OFFSET('PERSONAL BUDGET'!$A$1,,,MATCH(REPT("z",255),'PERSONAL BUDGET'!$A:$A),LastCol)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17" i="1" l="1"/>
  <c r="N16" i="1"/>
  <c r="N13" i="1"/>
  <c r="N15" i="1"/>
  <c r="N14" i="1"/>
  <c r="C103" i="1" l="1"/>
  <c r="D103" i="1"/>
  <c r="E103" i="1"/>
  <c r="F103" i="1"/>
  <c r="G103" i="1"/>
  <c r="H103" i="1"/>
  <c r="I103" i="1"/>
  <c r="J103" i="1"/>
  <c r="K103" i="1"/>
  <c r="L103" i="1"/>
  <c r="M103" i="1"/>
  <c r="B103" i="1"/>
  <c r="C95" i="1"/>
  <c r="D95" i="1"/>
  <c r="E95" i="1"/>
  <c r="F95" i="1"/>
  <c r="G95" i="1"/>
  <c r="H95" i="1"/>
  <c r="I95" i="1"/>
  <c r="J95" i="1"/>
  <c r="K95" i="1"/>
  <c r="L95" i="1"/>
  <c r="M95" i="1"/>
  <c r="B95" i="1"/>
  <c r="C87" i="1"/>
  <c r="D87" i="1"/>
  <c r="E87" i="1"/>
  <c r="F87" i="1"/>
  <c r="G87" i="1"/>
  <c r="H87" i="1"/>
  <c r="I87" i="1"/>
  <c r="J87" i="1"/>
  <c r="K87" i="1"/>
  <c r="L87" i="1"/>
  <c r="M87" i="1"/>
  <c r="B87" i="1"/>
  <c r="C79" i="1"/>
  <c r="D79" i="1"/>
  <c r="E79" i="1"/>
  <c r="F79" i="1"/>
  <c r="G79" i="1"/>
  <c r="H79" i="1"/>
  <c r="I79" i="1"/>
  <c r="J79" i="1"/>
  <c r="K79" i="1"/>
  <c r="L79" i="1"/>
  <c r="M79" i="1"/>
  <c r="B79" i="1"/>
  <c r="C69" i="1"/>
  <c r="D69" i="1"/>
  <c r="E69" i="1"/>
  <c r="F69" i="1"/>
  <c r="G69" i="1"/>
  <c r="H69" i="1"/>
  <c r="I69" i="1"/>
  <c r="J69" i="1"/>
  <c r="K69" i="1"/>
  <c r="L69" i="1"/>
  <c r="M69" i="1"/>
  <c r="B69" i="1"/>
  <c r="C62" i="1"/>
  <c r="D62" i="1"/>
  <c r="E62" i="1"/>
  <c r="F62" i="1"/>
  <c r="G62" i="1"/>
  <c r="H62" i="1"/>
  <c r="I62" i="1"/>
  <c r="J62" i="1"/>
  <c r="K62" i="1"/>
  <c r="L62" i="1"/>
  <c r="M62" i="1"/>
  <c r="B62" i="1"/>
  <c r="C53" i="1"/>
  <c r="D53" i="1"/>
  <c r="E53" i="1"/>
  <c r="F53" i="1"/>
  <c r="G53" i="1"/>
  <c r="H53" i="1"/>
  <c r="I53" i="1"/>
  <c r="J53" i="1"/>
  <c r="K53" i="1"/>
  <c r="L53" i="1"/>
  <c r="M53" i="1"/>
  <c r="B53" i="1"/>
  <c r="N99" i="1"/>
  <c r="N100" i="1"/>
  <c r="N101" i="1"/>
  <c r="N102" i="1"/>
  <c r="N98" i="1"/>
  <c r="N91" i="1"/>
  <c r="N92" i="1"/>
  <c r="N93" i="1"/>
  <c r="N94" i="1"/>
  <c r="N90" i="1"/>
  <c r="N83" i="1"/>
  <c r="N84" i="1"/>
  <c r="N85" i="1"/>
  <c r="N86" i="1"/>
  <c r="N82" i="1"/>
  <c r="N73" i="1"/>
  <c r="N74" i="1"/>
  <c r="N75" i="1"/>
  <c r="N76" i="1"/>
  <c r="N77" i="1"/>
  <c r="N78" i="1"/>
  <c r="N72" i="1"/>
  <c r="N66" i="1"/>
  <c r="N67" i="1"/>
  <c r="N68" i="1"/>
  <c r="N65" i="1"/>
  <c r="N57" i="1"/>
  <c r="N58" i="1"/>
  <c r="N59" i="1"/>
  <c r="N60" i="1"/>
  <c r="N61" i="1"/>
  <c r="N56" i="1"/>
  <c r="N47" i="1"/>
  <c r="N48" i="1"/>
  <c r="N49" i="1"/>
  <c r="N50" i="1"/>
  <c r="N51" i="1"/>
  <c r="N52" i="1"/>
  <c r="N46" i="1"/>
  <c r="C43" i="1"/>
  <c r="D43" i="1"/>
  <c r="E43" i="1"/>
  <c r="F43" i="1"/>
  <c r="G43" i="1"/>
  <c r="H43" i="1"/>
  <c r="I43" i="1"/>
  <c r="J43" i="1"/>
  <c r="K43" i="1"/>
  <c r="L43" i="1"/>
  <c r="M43" i="1"/>
  <c r="B43" i="1"/>
  <c r="N40" i="1"/>
  <c r="N41" i="1"/>
  <c r="N42" i="1"/>
  <c r="N39" i="1"/>
  <c r="C36" i="1"/>
  <c r="D36" i="1"/>
  <c r="E36" i="1"/>
  <c r="F36" i="1"/>
  <c r="G36" i="1"/>
  <c r="H36" i="1"/>
  <c r="I36" i="1"/>
  <c r="J36" i="1"/>
  <c r="K36" i="1"/>
  <c r="L36" i="1"/>
  <c r="M36" i="1"/>
  <c r="B36" i="1"/>
  <c r="N31" i="1"/>
  <c r="N32" i="1"/>
  <c r="N33" i="1"/>
  <c r="N34" i="1"/>
  <c r="N35" i="1"/>
  <c r="N30" i="1"/>
  <c r="C27" i="1"/>
  <c r="D27" i="1"/>
  <c r="E27" i="1"/>
  <c r="F27" i="1"/>
  <c r="G27" i="1"/>
  <c r="H27" i="1"/>
  <c r="I27" i="1"/>
  <c r="J27" i="1"/>
  <c r="K27" i="1"/>
  <c r="L27" i="1"/>
  <c r="M27" i="1"/>
  <c r="B27" i="1"/>
  <c r="N22" i="1"/>
  <c r="N23" i="1"/>
  <c r="N24" i="1"/>
  <c r="N25" i="1"/>
  <c r="N26" i="1"/>
  <c r="N21" i="1"/>
  <c r="C18" i="1"/>
  <c r="D18" i="1"/>
  <c r="E18" i="1"/>
  <c r="F18" i="1"/>
  <c r="G18" i="1"/>
  <c r="H18" i="1"/>
  <c r="I18" i="1"/>
  <c r="J18" i="1"/>
  <c r="K18" i="1"/>
  <c r="L18" i="1"/>
  <c r="M18" i="1"/>
  <c r="B18" i="1"/>
  <c r="N43" i="1" l="1"/>
  <c r="N95" i="1"/>
  <c r="N87" i="1"/>
  <c r="N79" i="1"/>
  <c r="N69" i="1"/>
  <c r="N62" i="1"/>
  <c r="N53" i="1"/>
  <c r="J106" i="1"/>
  <c r="N36" i="1"/>
  <c r="N27" i="1"/>
  <c r="N18" i="1"/>
  <c r="I106" i="1"/>
  <c r="H106" i="1"/>
  <c r="G106" i="1"/>
  <c r="B106" i="1"/>
  <c r="F106" i="1"/>
  <c r="M106" i="1"/>
  <c r="L106" i="1"/>
  <c r="K106" i="1"/>
  <c r="C106" i="1"/>
  <c r="E106" i="1"/>
  <c r="D106" i="1"/>
  <c r="N103" i="1"/>
  <c r="M9" i="1"/>
  <c r="E9" i="1"/>
  <c r="J9" i="1"/>
  <c r="L9" i="1"/>
  <c r="D9" i="1"/>
  <c r="C9" i="1"/>
  <c r="G9" i="1"/>
  <c r="F9" i="1"/>
  <c r="B9" i="1"/>
  <c r="K9" i="1"/>
  <c r="I9" i="1"/>
  <c r="N8" i="1"/>
  <c r="N6" i="1"/>
  <c r="H9" i="1"/>
  <c r="N5" i="1"/>
  <c r="B107" i="1" l="1"/>
  <c r="J107" i="1"/>
  <c r="H107" i="1"/>
  <c r="G107" i="1"/>
  <c r="D107" i="1"/>
  <c r="L107" i="1"/>
  <c r="F107" i="1"/>
  <c r="N106" i="1"/>
  <c r="I107" i="1"/>
  <c r="K107" i="1"/>
  <c r="E107" i="1"/>
  <c r="M107" i="1"/>
  <c r="C107" i="1"/>
  <c r="N9" i="1"/>
  <c r="N107" i="1" l="1"/>
</calcChain>
</file>

<file path=xl/sharedStrings.xml><?xml version="1.0" encoding="utf-8"?>
<sst xmlns="http://schemas.openxmlformats.org/spreadsheetml/2006/main" count="135" uniqueCount="92">
  <si>
    <t>Wages</t>
  </si>
  <si>
    <t>Interest/dividends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</si>
  <si>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</si>
  <si>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</si>
  <si>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</si>
  <si>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</si>
  <si>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</si>
  <si>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</si>
  <si>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</si>
  <si>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</si>
  <si>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</si>
  <si>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</si>
  <si>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</si>
  <si>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</si>
  <si>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</si>
  <si>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</si>
  <si>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</si>
  <si>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</si>
  <si>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</si>
  <si>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</si>
  <si>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</si>
  <si>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</si>
  <si>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</si>
  <si>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</si>
  <si>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</si>
  <si>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</si>
  <si>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</si>
  <si>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</si>
  <si>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</si>
  <si>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</si>
  <si>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</si>
  <si>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</si>
  <si>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</si>
  <si>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</si>
  <si>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</si>
  <si>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</si>
  <si>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</si>
  <si>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</si>
  <si>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</si>
  <si>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</si>
  <si>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</si>
  <si>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</si>
  <si>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</si>
  <si>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</si>
  <si>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</si>
  <si>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</si>
  <si>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</si>
  <si>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</si>
  <si>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</si>
  <si>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</si>
  <si>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</si>
  <si>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</si>
  <si>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</si>
  <si>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</si>
  <si>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</si>
  <si>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</si>
  <si>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</si>
  <si>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</si>
  <si>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</si>
  <si>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</si>
  <si>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</si>
  <si>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</si>
  <si>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</si>
  <si>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</si>
  <si>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</si>
  <si>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</si>
  <si>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</si>
  <si>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</si>
  <si>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</si>
  <si>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</si>
  <si>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</si>
  <si>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</si>
  <si>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</si>
  <si>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</si>
  <si>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</si>
  <si>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</si>
  <si>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</si>
  <si>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</si>
  <si>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</si>
  <si>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</si>
  <si>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</si>
  <si>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</si>
  <si>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</si>
  <si>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</si>
  <si>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</si>
  <si>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</si>
  <si>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 xml:space="preserve"> </t>
  </si>
  <si>
    <t xml:space="preserve">Salon (Nail/Hair) </t>
  </si>
  <si>
    <t xml:space="preserve">Naphtali's Ministry of Hope Budget Tracker </t>
  </si>
  <si>
    <t>Child Support</t>
  </si>
  <si>
    <t>Tithe-10% of Gross Income</t>
  </si>
  <si>
    <t xml:space="preserve">Insurance (Renter's or Home)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</si>
</sst>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  <font>
      <i/>
      <sz val="22"/>
      <color theme="5" tint="0.39997558519241921"/>
      <name val="Trebuchet MS"/>
      <family val="2"/>
      <scheme val="maj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3" borderId="0" applyNumberForma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1" xfId="2">
      <alignment vertical="center"/>
    </xf>
    <xf numFmtId="0" fontId="1" fillId="2" borderId="0" xfId="3">
      <alignment vertical="center"/>
    </xf>
    <xf numFmtId="0" fontId="2" fillId="0" borderId="2" xfId="2" applyBorder="1">
      <alignment vertical="center"/>
    </xf>
    <xf numFmtId="0" fontId="1" fillId="3" borderId="0" xfId="4">
      <alignment vertical="center"/>
    </xf>
    <xf numFmtId="0" fontId="0" fillId="0" borderId="0" xfId="0" applyAlignment="1">
      <alignment horizontal="right" vertical="center"/>
    </xf>
    <xf numFmtId="0" fontId="2" fillId="0" borderId="1" xfId="2" applyAlignment="1">
      <alignment horizontal="right" vertical="center"/>
    </xf>
    <xf numFmtId="0" fontId="1" fillId="2" borderId="0" xfId="3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2" xfId="2" applyBorder="1" applyAlignment="1">
      <alignment horizontal="right" vertical="center"/>
    </xf>
    <xf numFmtId="0" fontId="1" fillId="3" borderId="0" xfId="4" applyAlignment="1">
      <alignment horizontal="right" vertical="center"/>
    </xf>
    <xf numFmtId="0" fontId="0" fillId="4" borderId="0" xfId="0" applyFill="1">
      <alignment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379"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378"/>
      <tableStyleElement type="headerRow" dxfId="377"/>
      <tableStyleElement type="totalRow" dxfId="376"/>
      <tableStyleElement type="firstColumn" dxfId="375"/>
      <tableStyleElement type="lastColumn" dxfId="374"/>
      <tableStyleElement type="firstRowStripe" dxfId="373"/>
      <tableStyleElement type="firstColumnStripe" dxfId="372"/>
      <tableStyleElement type="firstTotalCell" dxfId="371"/>
      <tableStyleElement type="lastTotalCell" dxfId="370"/>
    </tableStyle>
    <tableStyle name="Personal Budget - Expense" pivot="0" count="9">
      <tableStyleElement type="wholeTable" dxfId="369"/>
      <tableStyleElement type="headerRow" dxfId="368"/>
      <tableStyleElement type="totalRow" dxfId="367"/>
      <tableStyleElement type="firstColumn" dxfId="366"/>
      <tableStyleElement type="lastColumn" dxfId="365"/>
      <tableStyleElement type="firstRowStripe" dxfId="364"/>
      <tableStyleElement type="firstColumnStripe" dxfId="363"/>
      <tableStyleElement type="firstTotalCell" dxfId="362"/>
      <tableStyleElement type="lastTotalCell" dxfId="361"/>
    </tableStyle>
    <tableStyle name="Personal Budget - Total" pivot="0" count="9">
      <tableStyleElement type="wholeTable" dxfId="360"/>
      <tableStyleElement type="headerRow" dxfId="359"/>
      <tableStyleElement type="totalRow" dxfId="358"/>
      <tableStyleElement type="firstColumn" dxfId="357"/>
      <tableStyleElement type="lastColumn" dxfId="356"/>
      <tableStyleElement type="firstRowStripe" dxfId="355"/>
      <tableStyleElement type="firstColumnStripe" dxfId="354"/>
      <tableStyleElement type="firstTotalCell" dxfId="353"/>
      <tableStyleElement type="lastTotalCell" dxfId="3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Income" displayName="tblIncome" ref="A5:O9" headerRowCount="0" totalsRowCount="1">
  <tableColumns count="15">
    <tableColumn id="1" name="INCOME" totalsRowLabel="Total"/>
    <tableColumn id="2" name="Jan" totalsRowFunction="sum" dataDxfId="350" totalsRowDxfId="13"/>
    <tableColumn id="3" name="Feb" totalsRowFunction="sum" dataDxfId="349" totalsRowDxfId="12"/>
    <tableColumn id="4" name="March" totalsRowFunction="sum" dataDxfId="348" totalsRowDxfId="11"/>
    <tableColumn id="5" name="April" totalsRowFunction="sum" dataDxfId="347" totalsRowDxfId="10"/>
    <tableColumn id="6" name="May" totalsRowFunction="sum" dataDxfId="346" totalsRowDxfId="9"/>
    <tableColumn id="7" name="June" totalsRowFunction="sum" dataDxfId="345" totalsRowDxfId="8"/>
    <tableColumn id="8" name="July" totalsRowFunction="sum" dataDxfId="344" totalsRowDxfId="7"/>
    <tableColumn id="9" name="Aug" totalsRowFunction="sum" dataDxfId="343" totalsRowDxfId="6"/>
    <tableColumn id="10" name="Sept" totalsRowFunction="sum" dataDxfId="342" totalsRowDxfId="5"/>
    <tableColumn id="11" name="Oct" totalsRowFunction="sum" dataDxfId="341" totalsRowDxfId="4"/>
    <tableColumn id="12" name="Nov" totalsRowFunction="sum" dataDxfId="340" totalsRowDxfId="3"/>
    <tableColumn id="13" name="Dec" totalsRowFunction="sum" dataDxfId="339" totalsRowDxfId="2"/>
    <tableColumn id="14" name="Year" totalsRowFunction="sum" dataDxfId="338" totalsRowDxfId="1">
      <calculatedColumnFormula>SUM(tblIncome[[#This Row],[Jan]:[Dec]])</calculatedColumnFormula>
    </tableColumn>
    <tableColumn id="15" name="Column1" dataDxfId="337" totalsRowDxfId="0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10.xml><?xml version="1.0" encoding="utf-8"?>
<table xmlns="http://schemas.openxmlformats.org/spreadsheetml/2006/main" id="10" name="tblPersonal" displayName="tblPersonal" ref="A82:O87" headerRowCount="0" totalsRowCount="1">
  <tableColumns count="15">
    <tableColumn id="1" name="Personal" totalsRowLabel="Total"/>
    <tableColumn id="2" name="Jan" totalsRowFunction="sum" dataDxfId="224" totalsRowDxfId="27"/>
    <tableColumn id="3" name="Feb" totalsRowFunction="sum" dataDxfId="223" totalsRowDxfId="26"/>
    <tableColumn id="4" name="March" totalsRowFunction="sum" dataDxfId="222" totalsRowDxfId="25"/>
    <tableColumn id="5" name="April" totalsRowFunction="sum" dataDxfId="221" totalsRowDxfId="24"/>
    <tableColumn id="6" name="May" totalsRowFunction="sum" dataDxfId="220" totalsRowDxfId="23"/>
    <tableColumn id="7" name="June" totalsRowFunction="sum" dataDxfId="219" totalsRowDxfId="22"/>
    <tableColumn id="8" name="July" totalsRowFunction="sum" dataDxfId="218" totalsRowDxfId="21"/>
    <tableColumn id="9" name="Aug" totalsRowFunction="sum" dataDxfId="217" totalsRowDxfId="20"/>
    <tableColumn id="10" name="Sept" totalsRowFunction="sum" dataDxfId="216" totalsRowDxfId="19"/>
    <tableColumn id="11" name="Oct" totalsRowFunction="sum" dataDxfId="215" totalsRowDxfId="18"/>
    <tableColumn id="12" name="Nov" totalsRowFunction="sum" dataDxfId="214" totalsRowDxfId="17"/>
    <tableColumn id="13" name="Dec" totalsRowFunction="sum" dataDxfId="213" totalsRowDxfId="16"/>
    <tableColumn id="14" name="Year" totalsRowFunction="sum" dataDxfId="212" totalsRowDxfId="15">
      <calculatedColumnFormula>SUM(tblPersonal[[#This Row],[Jan]:[Dec]])</calculatedColumnFormula>
    </tableColumn>
    <tableColumn id="15" name="Column1" dataDxfId="211" totalsRowDxfId="14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Personal Expenses" altTextSummary="Enter your personal expenses for the year, separated by month."/>
    </ext>
  </extLst>
</table>
</file>

<file path=xl/tables/table11.xml><?xml version="1.0" encoding="utf-8"?>
<table xmlns="http://schemas.openxmlformats.org/spreadsheetml/2006/main" id="11" name="tblFinancial" displayName="tblFinancial" ref="A90:O95" headerRowCount="0" totalsRowCount="1">
  <tableColumns count="15">
    <tableColumn id="1" name="Financial obligations" totalsRowLabel="Total"/>
    <tableColumn id="2" name="Jan" totalsRowFunction="sum" dataDxfId="210" totalsRowDxfId="56"/>
    <tableColumn id="3" name="Feb" totalsRowFunction="sum" dataDxfId="209" totalsRowDxfId="55"/>
    <tableColumn id="4" name="March" totalsRowFunction="sum" dataDxfId="208" totalsRowDxfId="54"/>
    <tableColumn id="5" name="April" totalsRowFunction="sum" dataDxfId="207" totalsRowDxfId="53"/>
    <tableColumn id="6" name="May" totalsRowFunction="sum" dataDxfId="206" totalsRowDxfId="52"/>
    <tableColumn id="7" name="June" totalsRowFunction="sum" dataDxfId="205" totalsRowDxfId="51"/>
    <tableColumn id="8" name="July" totalsRowFunction="sum" dataDxfId="204" totalsRowDxfId="50"/>
    <tableColumn id="9" name="Aug" totalsRowFunction="sum" dataDxfId="203" totalsRowDxfId="49"/>
    <tableColumn id="10" name="Sept" totalsRowFunction="sum" dataDxfId="202" totalsRowDxfId="48"/>
    <tableColumn id="11" name="Oct" totalsRowFunction="sum" dataDxfId="201" totalsRowDxfId="47"/>
    <tableColumn id="12" name="Nov" totalsRowFunction="sum" dataDxfId="200" totalsRowDxfId="46"/>
    <tableColumn id="13" name="Dec" totalsRowFunction="sum" dataDxfId="199" totalsRowDxfId="45"/>
    <tableColumn id="14" name="Year" totalsRowFunction="sum" dataDxfId="198" totalsRowDxfId="44">
      <calculatedColumnFormula>SUM(tblFinancial[[#This Row],[Jan]:[Dec]])</calculatedColumnFormula>
    </tableColumn>
    <tableColumn id="15" name="Column1" dataDxfId="197" totalsRowDxfId="43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Enter your financial expenses for the year, separated by month."/>
    </ext>
  </extLst>
</table>
</file>

<file path=xl/tables/table12.xml><?xml version="1.0" encoding="utf-8"?>
<table xmlns="http://schemas.openxmlformats.org/spreadsheetml/2006/main" id="12" name="tblMisc" displayName="tblMisc" ref="A98:O103" headerRowCount="0" totalsRowCount="1">
  <tableColumns count="15">
    <tableColumn id="1" name="Misc. payments" totalsRowLabel="Total" totalsRowDxfId="42"/>
    <tableColumn id="2" name="Jan" totalsRowFunction="sum" dataDxfId="196" totalsRowDxfId="41"/>
    <tableColumn id="3" name="Feb" totalsRowFunction="sum" dataDxfId="195" totalsRowDxfId="40"/>
    <tableColumn id="4" name="March" totalsRowFunction="sum" dataDxfId="194" totalsRowDxfId="39"/>
    <tableColumn id="5" name="April" totalsRowFunction="sum" dataDxfId="193" totalsRowDxfId="38"/>
    <tableColumn id="6" name="May" totalsRowFunction="sum" dataDxfId="192" totalsRowDxfId="37"/>
    <tableColumn id="7" name="June" totalsRowFunction="sum" dataDxfId="191" totalsRowDxfId="36"/>
    <tableColumn id="8" name="July" totalsRowFunction="sum" dataDxfId="190" totalsRowDxfId="35"/>
    <tableColumn id="9" name="Aug" totalsRowFunction="sum" dataDxfId="189" totalsRowDxfId="34"/>
    <tableColumn id="10" name="Sept" totalsRowFunction="sum" dataDxfId="188" totalsRowDxfId="33"/>
    <tableColumn id="11" name="Oct" totalsRowFunction="sum" dataDxfId="187" totalsRowDxfId="32"/>
    <tableColumn id="12" name="Nov" totalsRowFunction="sum" dataDxfId="186" totalsRowDxfId="31"/>
    <tableColumn id="13" name="Dec" totalsRowFunction="sum" dataDxfId="185" totalsRowDxfId="30"/>
    <tableColumn id="14" name="Year" totalsRowFunction="sum" dataDxfId="184" totalsRowDxfId="29">
      <calculatedColumnFormula>SUM(tblMisc[[#This Row],[Jan]:[Dec]])</calculatedColumnFormula>
    </tableColumn>
    <tableColumn id="15" name="Column1" dataDxfId="183" totalsRowDxfId="28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Enter your miscellaneous expenses for the year, separated by month."/>
    </ext>
  </extLst>
</table>
</file>

<file path=xl/tables/table13.xml><?xml version="1.0" encoding="utf-8"?>
<table xmlns="http://schemas.openxmlformats.org/spreadsheetml/2006/main" id="13" name="tblTotals" displayName="tblTotals" ref="A105:O107" totalsRowShown="0" headerRowCellStyle="Heading 3">
  <tableColumns count="15">
    <tableColumn id="1" name="TOTALS"/>
    <tableColumn id="2" name="JAN" dataDxfId="182">
      <calculatedColumnFormula>tblIncome[[#Totals],[Jan]]-B105</calculatedColumnFormula>
    </tableColumn>
    <tableColumn id="3" name="FEB" dataDxfId="181">
      <calculatedColumnFormula>tblIncome[[#Totals],[Feb]]-C105</calculatedColumnFormula>
    </tableColumn>
    <tableColumn id="4" name="MAR" dataDxfId="180">
      <calculatedColumnFormula>tblIncome[[#Totals],[March]]-D105</calculatedColumnFormula>
    </tableColumn>
    <tableColumn id="5" name="APR" dataDxfId="179">
      <calculatedColumnFormula>tblIncome[[#Totals],[April]]-E105</calculatedColumnFormula>
    </tableColumn>
    <tableColumn id="6" name="MAY" dataDxfId="178">
      <calculatedColumnFormula>tblIncome[[#Totals],[May]]-F105</calculatedColumnFormula>
    </tableColumn>
    <tableColumn id="7" name="JUN" dataDxfId="177">
      <calculatedColumnFormula>tblIncome[[#Totals],[June]]-G105</calculatedColumnFormula>
    </tableColumn>
    <tableColumn id="8" name="JUL" dataDxfId="176">
      <calculatedColumnFormula>tblIncome[[#Totals],[July]]-H105</calculatedColumnFormula>
    </tableColumn>
    <tableColumn id="9" name="AUG" dataDxfId="175">
      <calculatedColumnFormula>tblIncome[[#Totals],[Aug]]-I105</calculatedColumnFormula>
    </tableColumn>
    <tableColumn id="10" name="SEP" dataDxfId="174">
      <calculatedColumnFormula>tblIncome[[#Totals],[Sept]]-J105</calculatedColumnFormula>
    </tableColumn>
    <tableColumn id="11" name="OCT" dataDxfId="173">
      <calculatedColumnFormula>tblIncome[[#Totals],[Oct]]-K105</calculatedColumnFormula>
    </tableColumn>
    <tableColumn id="12" name="NOV" dataDxfId="172">
      <calculatedColumnFormula>tblIncome[[#Totals],[Nov]]-L105</calculatedColumnFormula>
    </tableColumn>
    <tableColumn id="13" name="DEC" dataDxfId="171">
      <calculatedColumnFormula>tblIncome[[#Totals],[Dec]]-M105</calculatedColumnFormula>
    </tableColumn>
    <tableColumn id="14" name="YEAR" dataDxfId="170">
      <calculatedColumnFormula>tblIncome[[#Totals],[Year]]-N105</calculatedColumnFormula>
    </tableColumn>
    <tableColumn id="15" name=" " dataDxfId="169"/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ables/table2.xml><?xml version="1.0" encoding="utf-8"?>
<table xmlns="http://schemas.openxmlformats.org/spreadsheetml/2006/main" id="2" name="tblHome" displayName="tblHome" ref="A13:O18" headerRowCount="0" totalsRowCount="1">
  <tableColumns count="15">
    <tableColumn id="1" name="Home" totalsRowLabel="Total"/>
    <tableColumn id="2" name="Jan" totalsRowFunction="sum" dataDxfId="336" totalsRowDxfId="168"/>
    <tableColumn id="3" name="Feb" totalsRowFunction="sum" dataDxfId="335" totalsRowDxfId="167"/>
    <tableColumn id="4" name="March" totalsRowFunction="sum" dataDxfId="334" totalsRowDxfId="166"/>
    <tableColumn id="5" name="April" totalsRowFunction="sum" dataDxfId="333" totalsRowDxfId="165"/>
    <tableColumn id="6" name="May" totalsRowFunction="sum" dataDxfId="332" totalsRowDxfId="164"/>
    <tableColumn id="7" name="June" totalsRowFunction="sum" dataDxfId="331" totalsRowDxfId="163"/>
    <tableColumn id="8" name="July" totalsRowFunction="sum" dataDxfId="330" totalsRowDxfId="162"/>
    <tableColumn id="9" name="Aug" totalsRowFunction="sum" dataDxfId="329" totalsRowDxfId="161"/>
    <tableColumn id="10" name="Sept" totalsRowFunction="sum" dataDxfId="328" totalsRowDxfId="160"/>
    <tableColumn id="11" name="Oct" totalsRowFunction="sum" dataDxfId="327" totalsRowDxfId="159"/>
    <tableColumn id="12" name="Nov" totalsRowFunction="sum" dataDxfId="326" totalsRowDxfId="158"/>
    <tableColumn id="13" name="Dec" totalsRowFunction="sum" dataDxfId="325" totalsRowDxfId="157"/>
    <tableColumn id="14" name="Year" totalsRowFunction="sum" dataDxfId="324" totalsRowDxfId="156">
      <calculatedColumnFormula>SUM(tblHome[[#This Row],[Jan]:[Dec]])</calculatedColumnFormula>
    </tableColumn>
    <tableColumn id="15" name="Column1" dataDxfId="323" totalsRowDxfId="155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3.xml><?xml version="1.0" encoding="utf-8"?>
<table xmlns="http://schemas.openxmlformats.org/spreadsheetml/2006/main" id="3" name="tblDaily" displayName="tblDaily" ref="A21:O27" headerRowCount="0" totalsRowCount="1">
  <tableColumns count="15">
    <tableColumn id="1" name="Daily living" totalsRowLabel="Total"/>
    <tableColumn id="2" name="Jan" totalsRowFunction="sum" dataDxfId="322" totalsRowDxfId="154"/>
    <tableColumn id="3" name="Feb" totalsRowFunction="sum" dataDxfId="321" totalsRowDxfId="153"/>
    <tableColumn id="4" name="March" totalsRowFunction="sum" dataDxfId="320" totalsRowDxfId="152"/>
    <tableColumn id="5" name="April" totalsRowFunction="sum" dataDxfId="319" totalsRowDxfId="151"/>
    <tableColumn id="6" name="May" totalsRowFunction="sum" dataDxfId="318" totalsRowDxfId="150"/>
    <tableColumn id="7" name="June" totalsRowFunction="sum" dataDxfId="317" totalsRowDxfId="149"/>
    <tableColumn id="8" name="July" totalsRowFunction="sum" dataDxfId="316" totalsRowDxfId="148"/>
    <tableColumn id="9" name="Aug" totalsRowFunction="sum" dataDxfId="315" totalsRowDxfId="147"/>
    <tableColumn id="10" name="Sept" totalsRowFunction="sum" dataDxfId="314" totalsRowDxfId="146"/>
    <tableColumn id="11" name="Oct" totalsRowFunction="sum" dataDxfId="313" totalsRowDxfId="145"/>
    <tableColumn id="12" name="Nov" totalsRowFunction="sum" dataDxfId="312" totalsRowDxfId="144"/>
    <tableColumn id="13" name="Dec" totalsRowFunction="sum" dataDxfId="311" totalsRowDxfId="143"/>
    <tableColumn id="14" name="Year" totalsRowFunction="sum" dataDxfId="310" totalsRowDxfId="142">
      <calculatedColumnFormula>SUM(tblDaily[[#This Row],[Jan]:[Dec]])</calculatedColumnFormula>
    </tableColumn>
    <tableColumn id="15" name="Column1" dataDxfId="309" totalsRowDxfId="141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4.xml><?xml version="1.0" encoding="utf-8"?>
<table xmlns="http://schemas.openxmlformats.org/spreadsheetml/2006/main" id="4" name="tblTransportation" displayName="tblTransportation" ref="A30:O36" headerRowCount="0" totalsRowCount="1">
  <tableColumns count="15">
    <tableColumn id="1" name="Transportation" totalsRowLabel="Total"/>
    <tableColumn id="2" name="Jan" totalsRowFunction="sum" dataDxfId="308" totalsRowDxfId="140"/>
    <tableColumn id="3" name="Feb" totalsRowFunction="sum" dataDxfId="307" totalsRowDxfId="139"/>
    <tableColumn id="4" name="March" totalsRowFunction="sum" dataDxfId="306" totalsRowDxfId="138"/>
    <tableColumn id="5" name="April" totalsRowFunction="sum" dataDxfId="305" totalsRowDxfId="137"/>
    <tableColumn id="6" name="May" totalsRowFunction="sum" dataDxfId="304" totalsRowDxfId="136"/>
    <tableColumn id="7" name="June" totalsRowFunction="sum" dataDxfId="303" totalsRowDxfId="135"/>
    <tableColumn id="8" name="July" totalsRowFunction="sum" dataDxfId="302" totalsRowDxfId="134"/>
    <tableColumn id="9" name="Aug" totalsRowFunction="sum" dataDxfId="301" totalsRowDxfId="133"/>
    <tableColumn id="10" name="Sept" totalsRowFunction="sum" dataDxfId="300" totalsRowDxfId="132"/>
    <tableColumn id="11" name="Oct" totalsRowFunction="sum" dataDxfId="299" totalsRowDxfId="131"/>
    <tableColumn id="12" name="Nov" totalsRowFunction="sum" dataDxfId="298" totalsRowDxfId="130"/>
    <tableColumn id="13" name="Dec" totalsRowFunction="sum" dataDxfId="297" totalsRowDxfId="129"/>
    <tableColumn id="14" name="Year" totalsRowFunction="sum" dataDxfId="296" totalsRowDxfId="128">
      <calculatedColumnFormula>SUM(tblTransportation[[#This Row],[Jan]:[Dec]])</calculatedColumnFormula>
    </tableColumn>
    <tableColumn id="15" name="Column1" dataDxfId="295" totalsRowDxfId="127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5.xml><?xml version="1.0" encoding="utf-8"?>
<table xmlns="http://schemas.openxmlformats.org/spreadsheetml/2006/main" id="5" name="tblEntertainment" displayName="tblEntertainment" ref="A39:O43" headerRowCount="0" totalsRowCount="1">
  <tableColumns count="15">
    <tableColumn id="1" name="Entertainment" totalsRowLabel="Total"/>
    <tableColumn id="2" name="Jan" totalsRowFunction="sum" dataDxfId="294" totalsRowDxfId="126"/>
    <tableColumn id="3" name="Feb" totalsRowFunction="sum" dataDxfId="293" totalsRowDxfId="125"/>
    <tableColumn id="4" name="March" totalsRowFunction="sum" dataDxfId="292" totalsRowDxfId="124"/>
    <tableColumn id="5" name="April" totalsRowFunction="sum" dataDxfId="291" totalsRowDxfId="123"/>
    <tableColumn id="6" name="May" totalsRowFunction="sum" dataDxfId="290" totalsRowDxfId="122"/>
    <tableColumn id="7" name="June" totalsRowFunction="sum" dataDxfId="289" totalsRowDxfId="121"/>
    <tableColumn id="8" name="July" totalsRowFunction="sum" dataDxfId="288" totalsRowDxfId="120"/>
    <tableColumn id="9" name="Aug" totalsRowFunction="sum" dataDxfId="287" totalsRowDxfId="119"/>
    <tableColumn id="10" name="Sept" totalsRowFunction="sum" dataDxfId="286" totalsRowDxfId="118"/>
    <tableColumn id="11" name="Oct" totalsRowFunction="sum" dataDxfId="285" totalsRowDxfId="117"/>
    <tableColumn id="12" name="Nov" totalsRowFunction="sum" dataDxfId="284" totalsRowDxfId="116"/>
    <tableColumn id="13" name="Dec" totalsRowFunction="sum" dataDxfId="283" totalsRowDxfId="115"/>
    <tableColumn id="14" name="Year" totalsRowFunction="sum" dataDxfId="282" totalsRowDxfId="114">
      <calculatedColumnFormula>SUM(tblEntertainment[[#This Row],[Jan]:[Dec]])</calculatedColumnFormula>
    </tableColumn>
    <tableColumn id="15" name="Column1" dataDxfId="281" totalsRowDxfId="113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Enter your entertainment expenses for the year, separated by month."/>
    </ext>
  </extLst>
</table>
</file>

<file path=xl/tables/table6.xml><?xml version="1.0" encoding="utf-8"?>
<table xmlns="http://schemas.openxmlformats.org/spreadsheetml/2006/main" id="6" name="tblHealth" displayName="tblHealth" ref="A46:O53" headerRowCount="0" totalsRowCount="1">
  <tableColumns count="15">
    <tableColumn id="1" name="Health" totalsRowLabel="Total"/>
    <tableColumn id="2" name="Jan" totalsRowFunction="sum" dataDxfId="280" totalsRowDxfId="112"/>
    <tableColumn id="3" name="Feb" totalsRowFunction="sum" dataDxfId="279" totalsRowDxfId="111"/>
    <tableColumn id="4" name="March" totalsRowFunction="sum" dataDxfId="278" totalsRowDxfId="110"/>
    <tableColumn id="5" name="April" totalsRowFunction="sum" dataDxfId="277" totalsRowDxfId="109"/>
    <tableColumn id="6" name="May" totalsRowFunction="sum" dataDxfId="276" totalsRowDxfId="108"/>
    <tableColumn id="7" name="June" totalsRowFunction="sum" dataDxfId="275" totalsRowDxfId="107"/>
    <tableColumn id="8" name="July" totalsRowFunction="sum" dataDxfId="274" totalsRowDxfId="106"/>
    <tableColumn id="9" name="Aug" totalsRowFunction="sum" dataDxfId="273" totalsRowDxfId="105"/>
    <tableColumn id="10" name="Sept" totalsRowFunction="sum" dataDxfId="272" totalsRowDxfId="104"/>
    <tableColumn id="11" name="Oct" totalsRowFunction="sum" dataDxfId="271" totalsRowDxfId="103"/>
    <tableColumn id="12" name="Nov" totalsRowFunction="sum" dataDxfId="270" totalsRowDxfId="102"/>
    <tableColumn id="13" name="Dec" totalsRowFunction="sum" dataDxfId="269" totalsRowDxfId="101"/>
    <tableColumn id="14" name="Year" totalsRowFunction="sum" dataDxfId="268" totalsRowDxfId="100">
      <calculatedColumnFormula>SUM(tblHealth[[#This Row],[Jan]:[Dec]])</calculatedColumnFormula>
    </tableColumn>
    <tableColumn id="15" name="Column1" dataDxfId="267" totalsRowDxfId="99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7.xml><?xml version="1.0" encoding="utf-8"?>
<table xmlns="http://schemas.openxmlformats.org/spreadsheetml/2006/main" id="7" name="tblVacations" displayName="tblVacations" ref="A56:O62" headerRowCount="0" totalsRowCount="1">
  <tableColumns count="15">
    <tableColumn id="1" name="Vacations" totalsRowLabel="Total"/>
    <tableColumn id="2" name="Jan" totalsRowFunction="sum" dataDxfId="266" totalsRowDxfId="98"/>
    <tableColumn id="3" name="Feb" totalsRowFunction="sum" dataDxfId="265" totalsRowDxfId="97"/>
    <tableColumn id="4" name="March" totalsRowFunction="sum" dataDxfId="264" totalsRowDxfId="96"/>
    <tableColumn id="5" name="April" totalsRowFunction="sum" dataDxfId="263" totalsRowDxfId="95"/>
    <tableColumn id="6" name="May" totalsRowFunction="sum" dataDxfId="262" totalsRowDxfId="94"/>
    <tableColumn id="7" name="June" totalsRowFunction="sum" dataDxfId="261" totalsRowDxfId="93"/>
    <tableColumn id="8" name="July" totalsRowFunction="sum" dataDxfId="260" totalsRowDxfId="92"/>
    <tableColumn id="9" name="Aug" totalsRowFunction="sum" dataDxfId="259" totalsRowDxfId="91"/>
    <tableColumn id="10" name="Sept" totalsRowFunction="sum" dataDxfId="258" totalsRowDxfId="90"/>
    <tableColumn id="11" name="Oct" totalsRowFunction="sum" dataDxfId="257" totalsRowDxfId="89"/>
    <tableColumn id="12" name="Nov" totalsRowFunction="sum" dataDxfId="256" totalsRowDxfId="88"/>
    <tableColumn id="13" name="Dec" totalsRowFunction="sum" dataDxfId="255" totalsRowDxfId="87"/>
    <tableColumn id="14" name="Year" totalsRowFunction="sum" dataDxfId="254" totalsRowDxfId="86">
      <calculatedColumnFormula>SUM(tblVacations[[#This Row],[Jan]:[Dec]])</calculatedColumnFormula>
    </tableColumn>
    <tableColumn id="15" name="Column1" dataDxfId="253" totalsRowDxfId="85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Enter your vacation expenses for the year, separated by month."/>
    </ext>
  </extLst>
</table>
</file>

<file path=xl/tables/table8.xml><?xml version="1.0" encoding="utf-8"?>
<table xmlns="http://schemas.openxmlformats.org/spreadsheetml/2006/main" id="8" name="tblRecreation" displayName="tblRecreation" ref="A65:O69" headerRowCount="0" totalsRowCount="1">
  <tableColumns count="15">
    <tableColumn id="1" name="Recreation" totalsRowLabel="Total"/>
    <tableColumn id="2" name="Jan" totalsRowFunction="sum" dataDxfId="252" totalsRowDxfId="84"/>
    <tableColumn id="3" name="Feb" totalsRowFunction="sum" dataDxfId="251" totalsRowDxfId="83"/>
    <tableColumn id="4" name="March" totalsRowFunction="sum" dataDxfId="250" totalsRowDxfId="82"/>
    <tableColumn id="5" name="April" totalsRowFunction="sum" dataDxfId="249" totalsRowDxfId="81"/>
    <tableColumn id="6" name="May" totalsRowFunction="sum" dataDxfId="248" totalsRowDxfId="80"/>
    <tableColumn id="7" name="June" totalsRowFunction="sum" dataDxfId="247" totalsRowDxfId="79"/>
    <tableColumn id="8" name="July" totalsRowFunction="sum" dataDxfId="246" totalsRowDxfId="78"/>
    <tableColumn id="9" name="Aug" totalsRowFunction="sum" dataDxfId="245" totalsRowDxfId="77"/>
    <tableColumn id="10" name="Sept" totalsRowFunction="sum" dataDxfId="244" totalsRowDxfId="76"/>
    <tableColumn id="11" name="Oct" totalsRowFunction="sum" dataDxfId="243" totalsRowDxfId="75"/>
    <tableColumn id="12" name="Nov" totalsRowFunction="sum" dataDxfId="242" totalsRowDxfId="74"/>
    <tableColumn id="13" name="Dec" totalsRowFunction="sum" dataDxfId="241" totalsRowDxfId="73"/>
    <tableColumn id="14" name="Year" totalsRowFunction="sum" dataDxfId="240" totalsRowDxfId="72">
      <calculatedColumnFormula>SUM(tblRecreation[[#This Row],[Jan]:[Dec]])</calculatedColumnFormula>
    </tableColumn>
    <tableColumn id="15" name="Column1" dataDxfId="239" totalsRowDxfId="71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Enter your recreation expenses for the year, separated by month."/>
    </ext>
  </extLst>
</table>
</file>

<file path=xl/tables/table9.xml><?xml version="1.0" encoding="utf-8"?>
<table xmlns="http://schemas.openxmlformats.org/spreadsheetml/2006/main" id="9" name="tblDues" displayName="tblDues" ref="A72:O79" headerRowCount="0" totalsRowCount="1">
  <tableColumns count="15">
    <tableColumn id="1" name="Dues/subscriptions" totalsRowLabel="Total"/>
    <tableColumn id="2" name="Jan" totalsRowFunction="sum" dataDxfId="238" totalsRowDxfId="70"/>
    <tableColumn id="3" name="Feb" totalsRowFunction="sum" dataDxfId="237" totalsRowDxfId="69"/>
    <tableColumn id="4" name="March" totalsRowFunction="sum" dataDxfId="236" totalsRowDxfId="68"/>
    <tableColumn id="5" name="April" totalsRowFunction="sum" dataDxfId="235" totalsRowDxfId="67"/>
    <tableColumn id="6" name="May" totalsRowFunction="sum" dataDxfId="234" totalsRowDxfId="66"/>
    <tableColumn id="7" name="June" totalsRowFunction="sum" dataDxfId="233" totalsRowDxfId="65"/>
    <tableColumn id="8" name="July" totalsRowFunction="sum" dataDxfId="232" totalsRowDxfId="64"/>
    <tableColumn id="9" name="Aug" totalsRowFunction="sum" dataDxfId="231" totalsRowDxfId="63"/>
    <tableColumn id="10" name="Sept" totalsRowFunction="sum" dataDxfId="230" totalsRowDxfId="62"/>
    <tableColumn id="11" name="Oct" totalsRowFunction="sum" dataDxfId="229" totalsRowDxfId="61"/>
    <tableColumn id="12" name="Nov" totalsRowFunction="sum" dataDxfId="228" totalsRowDxfId="60"/>
    <tableColumn id="13" name="Dec" totalsRowFunction="sum" dataDxfId="227" totalsRowDxfId="59"/>
    <tableColumn id="14" name="Year" totalsRowFunction="sum" dataDxfId="226" totalsRowDxfId="58">
      <calculatedColumnFormula>SUM(tblDues[[#This Row],[Jan]:[Dec]])</calculatedColumnFormula>
    </tableColumn>
    <tableColumn id="15" name="Column1" dataDxfId="225" totalsRowDxfId="57"/>
  </tableColumns>
  <tableStyleInfo name="TableStyleMedium11" showFirstColumn="0" showLastColumn="0" showRowStripes="0" showColumnStripes="1"/>
  <extLst>
    <ext xmlns:x14="http://schemas.microsoft.com/office/spreadsheetml/2009/9/main" uri="{504A1905-F514-4f6f-8877-14C23A59335A}">
      <x14:table altText="Dues &amp; Subscription Expenses" altTextSummary="Enter your dues &amp; subscription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O107"/>
  <sheetViews>
    <sheetView windowProtection="1" showGridLines="0" tabSelected="1" zoomScale="115" zoomScaleNormal="115" workbookViewId="0">
      <selection activeCell="B6" sqref="B6"/>
    </sheetView>
  </sheetViews>
  <sheetFormatPr defaultRowHeight="12.75" x14ac:dyDescent="0.2"/>
  <cols>
    <col min="1" max="1" width="25.7109375" customWidth="1"/>
    <col min="2" max="13" width="11.28515625" style="5" customWidth="1"/>
    <col min="14" max="14" width="12.42578125" style="5" customWidth="1"/>
    <col min="15" max="15" width="9.140625" customWidth="1"/>
  </cols>
  <sheetData>
    <row r="1" spans="1:15" ht="28.5" x14ac:dyDescent="0.2">
      <c r="A1" s="12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5" ht="17.25" thickBot="1" x14ac:dyDescent="0.25">
      <c r="A3" s="1" t="s">
        <v>83</v>
      </c>
      <c r="B3" s="6" t="s">
        <v>70</v>
      </c>
      <c r="C3" s="6" t="s">
        <v>71</v>
      </c>
      <c r="D3" s="6" t="s">
        <v>73</v>
      </c>
      <c r="E3" s="6" t="s">
        <v>74</v>
      </c>
      <c r="F3" s="6" t="s">
        <v>72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  <c r="M3" s="6" t="s">
        <v>81</v>
      </c>
      <c r="N3" s="6" t="s">
        <v>82</v>
      </c>
      <c r="O3" s="6"/>
    </row>
    <row r="4" spans="1:15" ht="15" x14ac:dyDescent="0.2">
      <c r="A4" s="2" t="s">
        <v>56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 t="s">
        <v>86</v>
      </c>
    </row>
    <row r="5" spans="1:15" x14ac:dyDescent="0.2">
      <c r="A5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f>SUM(tblIncome[[#This Row],[Jan]:[Dec]])</f>
        <v>0</v>
      </c>
      <c r="O5" s="8"/>
    </row>
    <row r="6" spans="1:15" x14ac:dyDescent="0.2">
      <c r="A6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>SUM(tblIncome[[#This Row],[Jan]:[Dec]])</f>
        <v>0</v>
      </c>
      <c r="O6" s="8"/>
    </row>
    <row r="7" spans="1:15" x14ac:dyDescent="0.2">
      <c r="A7" t="s">
        <v>89</v>
      </c>
      <c r="B7" s="8"/>
      <c r="C7" s="8"/>
      <c r="D7" s="8"/>
      <c r="E7" s="8"/>
      <c r="F7" s="15"/>
      <c r="G7" s="8"/>
      <c r="H7" s="8"/>
      <c r="I7" s="8"/>
      <c r="J7" s="8"/>
      <c r="K7" s="8"/>
      <c r="L7" s="8"/>
      <c r="M7" s="8"/>
      <c r="N7" s="8">
        <f>SUM(tblIncome[[#This Row],[Jan]:[Dec]])</f>
        <v>0</v>
      </c>
      <c r="O7" s="8"/>
    </row>
    <row r="8" spans="1:15" x14ac:dyDescent="0.2">
      <c r="A8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SUM(tblIncome[[#This Row],[Jan]:[Dec]])</f>
        <v>0</v>
      </c>
      <c r="O8" s="8"/>
    </row>
    <row r="9" spans="1:15" ht="13.5" customHeight="1" x14ac:dyDescent="0.2">
      <c r="A9" t="s">
        <v>55</v>
      </c>
      <c r="B9" s="8">
        <f>SUBTOTAL(109,tblIncome[Jan])</f>
        <v>0</v>
      </c>
      <c r="C9" s="8">
        <f>SUBTOTAL(109,tblIncome[Feb])</f>
        <v>0</v>
      </c>
      <c r="D9" s="8">
        <f>SUBTOTAL(109,tblIncome[March])</f>
        <v>0</v>
      </c>
      <c r="E9" s="8">
        <f>SUBTOTAL(109,tblIncome[April])</f>
        <v>0</v>
      </c>
      <c r="F9" s="8">
        <f>SUBTOTAL(109,tblIncome[May])</f>
        <v>0</v>
      </c>
      <c r="G9" s="8">
        <f>SUBTOTAL(109,tblIncome[June])</f>
        <v>0</v>
      </c>
      <c r="H9" s="8">
        <f>SUBTOTAL(109,tblIncome[July])</f>
        <v>0</v>
      </c>
      <c r="I9" s="8">
        <f>SUBTOTAL(109,tblIncome[Aug])</f>
        <v>0</v>
      </c>
      <c r="J9" s="8">
        <f>SUBTOTAL(109,tblIncome[Sept])</f>
        <v>0</v>
      </c>
      <c r="K9" s="8">
        <f>SUBTOTAL(109,tblIncome[Oct])</f>
        <v>0</v>
      </c>
      <c r="L9" s="8">
        <f>SUBTOTAL(109,tblIncome[Nov])</f>
        <v>0</v>
      </c>
      <c r="M9" s="8">
        <f>SUBTOTAL(109,tblIncome[Dec])</f>
        <v>0</v>
      </c>
      <c r="N9" s="8">
        <f>SUBTOTAL(109,tblIncome[Year])</f>
        <v>0</v>
      </c>
      <c r="O9" s="5"/>
    </row>
    <row r="10" spans="1:15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7.25" thickBot="1" x14ac:dyDescent="0.25">
      <c r="A11" s="3" t="s">
        <v>57</v>
      </c>
      <c r="B11" s="9" t="s">
        <v>70</v>
      </c>
      <c r="C11" s="9" t="s">
        <v>71</v>
      </c>
      <c r="D11" s="9" t="s">
        <v>73</v>
      </c>
      <c r="E11" s="9" t="s">
        <v>74</v>
      </c>
      <c r="F11" s="9" t="s">
        <v>72</v>
      </c>
      <c r="G11" s="9" t="s">
        <v>75</v>
      </c>
      <c r="H11" s="9" t="s">
        <v>76</v>
      </c>
      <c r="I11" s="9" t="s">
        <v>77</v>
      </c>
      <c r="J11" s="9" t="s">
        <v>78</v>
      </c>
      <c r="K11" s="9" t="s">
        <v>79</v>
      </c>
      <c r="L11" s="9" t="s">
        <v>80</v>
      </c>
      <c r="M11" s="9" t="s">
        <v>81</v>
      </c>
      <c r="N11" s="9" t="s">
        <v>82</v>
      </c>
      <c r="O11" s="9"/>
    </row>
    <row r="12" spans="1:15" ht="15" x14ac:dyDescent="0.2">
      <c r="A12" s="4" t="s">
        <v>58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">
      <c r="A13" t="s">
        <v>84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>SUM(tblHome[[#This Row],[Jan]:[Dec]])</f>
        <v>0</v>
      </c>
      <c r="O13" s="8"/>
    </row>
    <row r="14" spans="1:15" x14ac:dyDescent="0.2">
      <c r="A14" t="s">
        <v>91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>SUM(tblHome[[#This Row],[Jan]:[Dec]])</f>
        <v>0</v>
      </c>
      <c r="O14" s="8"/>
    </row>
    <row r="15" spans="1:15" x14ac:dyDescent="0.2">
      <c r="A15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>SUM(tblHome[[#This Row],[Jan]:[Dec]])</f>
        <v>0</v>
      </c>
      <c r="O15" s="8"/>
    </row>
    <row r="16" spans="1:15" x14ac:dyDescent="0.2">
      <c r="A16" t="s">
        <v>85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>SUM(tblHome[[#This Row],[Jan]:[Dec]])</f>
        <v>0</v>
      </c>
      <c r="O16" s="8"/>
    </row>
    <row r="17" spans="1:15" x14ac:dyDescent="0.2">
      <c r="A17" t="s">
        <v>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>SUM(tblHome[[#This Row],[Jan]:[Dec]])</f>
        <v>0</v>
      </c>
      <c r="O17" s="8"/>
    </row>
    <row r="18" spans="1:15" ht="13.5" customHeight="1" x14ac:dyDescent="0.2">
      <c r="A18" t="s">
        <v>55</v>
      </c>
      <c r="B18" s="8">
        <f>SUBTOTAL(109,tblHome[Jan])</f>
        <v>0</v>
      </c>
      <c r="C18" s="8">
        <f>SUBTOTAL(109,tblHome[Feb])</f>
        <v>0</v>
      </c>
      <c r="D18" s="8">
        <f>SUBTOTAL(109,tblHome[March])</f>
        <v>0</v>
      </c>
      <c r="E18" s="8">
        <f>SUBTOTAL(109,tblHome[April])</f>
        <v>0</v>
      </c>
      <c r="F18" s="8">
        <f>SUBTOTAL(109,tblHome[May])</f>
        <v>0</v>
      </c>
      <c r="G18" s="8">
        <f>SUBTOTAL(109,tblHome[June])</f>
        <v>0</v>
      </c>
      <c r="H18" s="8">
        <f>SUBTOTAL(109,tblHome[July])</f>
        <v>0</v>
      </c>
      <c r="I18" s="8">
        <f>SUBTOTAL(109,tblHome[Aug])</f>
        <v>0</v>
      </c>
      <c r="J18" s="8">
        <f>SUBTOTAL(109,tblHome[Sept])</f>
        <v>0</v>
      </c>
      <c r="K18" s="8">
        <f>SUBTOTAL(109,tblHome[Oct])</f>
        <v>0</v>
      </c>
      <c r="L18" s="8">
        <f>SUBTOTAL(109,tblHome[Nov])</f>
        <v>0</v>
      </c>
      <c r="M18" s="8">
        <f>SUBTOTAL(109,tblHome[Dec])</f>
        <v>0</v>
      </c>
      <c r="N18" s="8">
        <f>SUBTOTAL(109,tblHome[Year])</f>
        <v>0</v>
      </c>
      <c r="O18" s="5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x14ac:dyDescent="0.2">
      <c r="A20" s="4" t="s">
        <v>60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">
      <c r="A21" t="s">
        <v>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>SUM(tblDaily[[#This Row],[Jan]:[Dec]])</f>
        <v>0</v>
      </c>
      <c r="O21" s="8"/>
    </row>
    <row r="22" spans="1:15" x14ac:dyDescent="0.2">
      <c r="A22" t="s">
        <v>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>SUM(tblDaily[[#This Row],[Jan]:[Dec]])</f>
        <v>0</v>
      </c>
      <c r="O22" s="8"/>
    </row>
    <row r="23" spans="1:15" x14ac:dyDescent="0.2">
      <c r="A23" t="s">
        <v>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>SUM(tblDaily[[#This Row],[Jan]:[Dec]])</f>
        <v>0</v>
      </c>
      <c r="O23" s="8"/>
    </row>
    <row r="24" spans="1:15" x14ac:dyDescent="0.2">
      <c r="A24" t="s">
        <v>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f>SUM(tblDaily[[#This Row],[Jan]:[Dec]])</f>
        <v>0</v>
      </c>
      <c r="O24" s="8"/>
    </row>
    <row r="25" spans="1:15" x14ac:dyDescent="0.2">
      <c r="A25" t="s">
        <v>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f>SUM(tblDaily[[#This Row],[Jan]:[Dec]])</f>
        <v>0</v>
      </c>
      <c r="O25" s="8"/>
    </row>
    <row r="26" spans="1:15" x14ac:dyDescent="0.2">
      <c r="A26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>SUM(tblDaily[[#This Row],[Jan]:[Dec]])</f>
        <v>0</v>
      </c>
      <c r="O26" s="8"/>
    </row>
    <row r="27" spans="1:15" ht="13.5" customHeight="1" x14ac:dyDescent="0.2">
      <c r="A27" t="s">
        <v>55</v>
      </c>
      <c r="B27" s="8">
        <f>SUBTOTAL(109,tblDaily[Jan])</f>
        <v>0</v>
      </c>
      <c r="C27" s="8">
        <f>SUBTOTAL(109,tblDaily[Feb])</f>
        <v>0</v>
      </c>
      <c r="D27" s="8">
        <f>SUBTOTAL(109,tblDaily[March])</f>
        <v>0</v>
      </c>
      <c r="E27" s="8">
        <f>SUBTOTAL(109,tblDaily[April])</f>
        <v>0</v>
      </c>
      <c r="F27" s="8">
        <f>SUBTOTAL(109,tblDaily[May])</f>
        <v>0</v>
      </c>
      <c r="G27" s="8">
        <f>SUBTOTAL(109,tblDaily[June])</f>
        <v>0</v>
      </c>
      <c r="H27" s="8">
        <f>SUBTOTAL(109,tblDaily[July])</f>
        <v>0</v>
      </c>
      <c r="I27" s="8">
        <f>SUBTOTAL(109,tblDaily[Aug])</f>
        <v>0</v>
      </c>
      <c r="J27" s="8">
        <f>SUBTOTAL(109,tblDaily[Sept])</f>
        <v>0</v>
      </c>
      <c r="K27" s="8">
        <f>SUBTOTAL(109,tblDaily[Oct])</f>
        <v>0</v>
      </c>
      <c r="L27" s="8">
        <f>SUBTOTAL(109,tblDaily[Nov])</f>
        <v>0</v>
      </c>
      <c r="M27" s="8">
        <f>SUBTOTAL(109,tblDaily[Dec])</f>
        <v>0</v>
      </c>
      <c r="N27" s="8">
        <f>SUBTOTAL(109,tblDaily[Year])</f>
        <v>0</v>
      </c>
      <c r="O27" s="5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" x14ac:dyDescent="0.2">
      <c r="A29" s="4" t="s">
        <v>59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">
      <c r="A30" t="s">
        <v>10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f>SUM(tblTransportation[[#This Row],[Jan]:[Dec]])</f>
        <v>0</v>
      </c>
      <c r="O30" s="8"/>
    </row>
    <row r="31" spans="1:15" x14ac:dyDescent="0.2">
      <c r="A31" t="s">
        <v>11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>
        <f>SUM(tblTransportation[[#This Row],[Jan]:[Dec]])</f>
        <v>0</v>
      </c>
      <c r="O31" s="8"/>
    </row>
    <row r="32" spans="1:15" x14ac:dyDescent="0.2">
      <c r="A32" t="s">
        <v>12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>
        <f>SUM(tblTransportation[[#This Row],[Jan]:[Dec]])</f>
        <v>0</v>
      </c>
      <c r="O32" s="8"/>
    </row>
    <row r="33" spans="1:15" x14ac:dyDescent="0.2">
      <c r="A33" t="s">
        <v>13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f>SUM(tblTransportation[[#This Row],[Jan]:[Dec]])</f>
        <v>0</v>
      </c>
      <c r="O33" s="8"/>
    </row>
    <row r="34" spans="1:15" x14ac:dyDescent="0.2">
      <c r="A34" t="s">
        <v>14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>
        <f>SUM(tblTransportation[[#This Row],[Jan]:[Dec]])</f>
        <v>0</v>
      </c>
      <c r="O34" s="8"/>
    </row>
    <row r="35" spans="1:15" x14ac:dyDescent="0.2">
      <c r="A35" t="s">
        <v>15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f>SUM(tblTransportation[[#This Row],[Jan]:[Dec]])</f>
        <v>0</v>
      </c>
      <c r="O35" s="8"/>
    </row>
    <row r="36" spans="1:15" ht="13.5" customHeight="1" x14ac:dyDescent="0.2">
      <c r="A36" t="s">
        <v>55</v>
      </c>
      <c r="B36" s="8">
        <f>SUBTOTAL(109,tblTransportation[Jan])</f>
        <v>0</v>
      </c>
      <c r="C36" s="8">
        <f>SUBTOTAL(109,tblTransportation[Feb])</f>
        <v>0</v>
      </c>
      <c r="D36" s="8">
        <f>SUBTOTAL(109,tblTransportation[March])</f>
        <v>0</v>
      </c>
      <c r="E36" s="8">
        <f>SUBTOTAL(109,tblTransportation[April])</f>
        <v>0</v>
      </c>
      <c r="F36" s="8">
        <f>SUBTOTAL(109,tblTransportation[May])</f>
        <v>0</v>
      </c>
      <c r="G36" s="8">
        <f>SUBTOTAL(109,tblTransportation[June])</f>
        <v>0</v>
      </c>
      <c r="H36" s="8">
        <f>SUBTOTAL(109,tblTransportation[July])</f>
        <v>0</v>
      </c>
      <c r="I36" s="8">
        <f>SUBTOTAL(109,tblTransportation[Aug])</f>
        <v>0</v>
      </c>
      <c r="J36" s="8">
        <f>SUBTOTAL(109,tblTransportation[Sept])</f>
        <v>0</v>
      </c>
      <c r="K36" s="8">
        <f>SUBTOTAL(109,tblTransportation[Oct])</f>
        <v>0</v>
      </c>
      <c r="L36" s="8">
        <f>SUBTOTAL(109,tblTransportation[Nov])</f>
        <v>0</v>
      </c>
      <c r="M36" s="8">
        <f>SUBTOTAL(109,tblTransportation[Dec])</f>
        <v>0</v>
      </c>
      <c r="N36" s="8">
        <f>SUBTOTAL(109,tblTransportation[Year])</f>
        <v>0</v>
      </c>
      <c r="O36" s="5"/>
    </row>
    <row r="37" spans="1:1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5" x14ac:dyDescent="0.2">
      <c r="A38" s="4" t="s">
        <v>61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">
      <c r="A39" t="s">
        <v>16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>SUM(tblEntertainment[[#This Row],[Jan]:[Dec]])</f>
        <v>0</v>
      </c>
      <c r="O39" s="8"/>
    </row>
    <row r="40" spans="1:15" x14ac:dyDescent="0.2">
      <c r="A40" t="s">
        <v>17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>SUM(tblEntertainment[[#This Row],[Jan]:[Dec]])</f>
        <v>0</v>
      </c>
      <c r="O40" s="8"/>
    </row>
    <row r="41" spans="1:15" x14ac:dyDescent="0.2">
      <c r="A41" t="s">
        <v>18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f>SUM(tblEntertainment[[#This Row],[Jan]:[Dec]])</f>
        <v>0</v>
      </c>
      <c r="O41" s="8"/>
    </row>
    <row r="42" spans="1:15" x14ac:dyDescent="0.2">
      <c r="A42" t="s">
        <v>19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>
        <f>SUM(tblEntertainment[[#This Row],[Jan]:[Dec]])</f>
        <v>0</v>
      </c>
      <c r="O42" s="8"/>
    </row>
    <row r="43" spans="1:15" ht="13.5" customHeight="1" x14ac:dyDescent="0.2">
      <c r="A43" t="s">
        <v>55</v>
      </c>
      <c r="B43" s="8">
        <f>SUBTOTAL(109,tblEntertainment[Jan])</f>
        <v>0</v>
      </c>
      <c r="C43" s="8">
        <f>SUBTOTAL(109,tblEntertainment[Feb])</f>
        <v>0</v>
      </c>
      <c r="D43" s="8">
        <f>SUBTOTAL(109,tblEntertainment[March])</f>
        <v>0</v>
      </c>
      <c r="E43" s="8">
        <f>SUBTOTAL(109,tblEntertainment[April])</f>
        <v>0</v>
      </c>
      <c r="F43" s="8">
        <f>SUBTOTAL(109,tblEntertainment[May])</f>
        <v>0</v>
      </c>
      <c r="G43" s="8">
        <f>SUBTOTAL(109,tblEntertainment[June])</f>
        <v>0</v>
      </c>
      <c r="H43" s="8">
        <f>SUBTOTAL(109,tblEntertainment[July])</f>
        <v>0</v>
      </c>
      <c r="I43" s="8">
        <f>SUBTOTAL(109,tblEntertainment[Aug])</f>
        <v>0</v>
      </c>
      <c r="J43" s="8">
        <f>SUBTOTAL(109,tblEntertainment[Sept])</f>
        <v>0</v>
      </c>
      <c r="K43" s="8">
        <f>SUBTOTAL(109,tblEntertainment[Oct])</f>
        <v>0</v>
      </c>
      <c r="L43" s="8">
        <f>SUBTOTAL(109,tblEntertainment[Nov])</f>
        <v>0</v>
      </c>
      <c r="M43" s="8">
        <f>SUBTOTAL(109,tblEntertainment[Dec])</f>
        <v>0</v>
      </c>
      <c r="N43" s="8">
        <f>SUBTOTAL(109,tblEntertainment[Year])</f>
        <v>0</v>
      </c>
      <c r="O43" s="5"/>
    </row>
    <row r="44" spans="1:15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5" x14ac:dyDescent="0.2">
      <c r="A45" s="4" t="s">
        <v>62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">
      <c r="A46" t="s">
        <v>20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>SUM(tblHealth[[#This Row],[Jan]:[Dec]])</f>
        <v>0</v>
      </c>
      <c r="O46" s="8"/>
    </row>
    <row r="47" spans="1:15" x14ac:dyDescent="0.2">
      <c r="A47" t="s">
        <v>11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f>SUM(tblHealth[[#This Row],[Jan]:[Dec]])</f>
        <v>0</v>
      </c>
      <c r="O47" s="8"/>
    </row>
    <row r="48" spans="1:15" x14ac:dyDescent="0.2">
      <c r="A48" t="s">
        <v>21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>SUM(tblHealth[[#This Row],[Jan]:[Dec]])</f>
        <v>0</v>
      </c>
      <c r="O48" s="8"/>
    </row>
    <row r="49" spans="1:15" x14ac:dyDescent="0.2">
      <c r="A49" t="s">
        <v>22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>SUM(tblHealth[[#This Row],[Jan]:[Dec]])</f>
        <v>0</v>
      </c>
      <c r="O49" s="8"/>
    </row>
    <row r="50" spans="1:15" x14ac:dyDescent="0.2">
      <c r="A50" t="s">
        <v>23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f>SUM(tblHealth[[#This Row],[Jan]:[Dec]])</f>
        <v>0</v>
      </c>
      <c r="O50" s="8"/>
    </row>
    <row r="51" spans="1:15" x14ac:dyDescent="0.2">
      <c r="A51" t="s">
        <v>24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f>SUM(tblHealth[[#This Row],[Jan]:[Dec]])</f>
        <v>0</v>
      </c>
      <c r="O51" s="8"/>
    </row>
    <row r="52" spans="1:15" x14ac:dyDescent="0.2">
      <c r="A52" t="s">
        <v>25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f>SUM(tblHealth[[#This Row],[Jan]:[Dec]])</f>
        <v>0</v>
      </c>
      <c r="O52" s="8"/>
    </row>
    <row r="53" spans="1:15" ht="13.5" customHeight="1" x14ac:dyDescent="0.2">
      <c r="A53" t="s">
        <v>55</v>
      </c>
      <c r="B53" s="8">
        <f>SUBTOTAL(109,tblHealth[Jan])</f>
        <v>0</v>
      </c>
      <c r="C53" s="8">
        <f>SUBTOTAL(109,tblHealth[Feb])</f>
        <v>0</v>
      </c>
      <c r="D53" s="8">
        <f>SUBTOTAL(109,tblHealth[March])</f>
        <v>0</v>
      </c>
      <c r="E53" s="8">
        <f>SUBTOTAL(109,tblHealth[April])</f>
        <v>0</v>
      </c>
      <c r="F53" s="8">
        <f>SUBTOTAL(109,tblHealth[May])</f>
        <v>0</v>
      </c>
      <c r="G53" s="8">
        <f>SUBTOTAL(109,tblHealth[June])</f>
        <v>0</v>
      </c>
      <c r="H53" s="8">
        <f>SUBTOTAL(109,tblHealth[July])</f>
        <v>0</v>
      </c>
      <c r="I53" s="8">
        <f>SUBTOTAL(109,tblHealth[Aug])</f>
        <v>0</v>
      </c>
      <c r="J53" s="8">
        <f>SUBTOTAL(109,tblHealth[Sept])</f>
        <v>0</v>
      </c>
      <c r="K53" s="8">
        <f>SUBTOTAL(109,tblHealth[Oct])</f>
        <v>0</v>
      </c>
      <c r="L53" s="8">
        <f>SUBTOTAL(109,tblHealth[Nov])</f>
        <v>0</v>
      </c>
      <c r="M53" s="8">
        <f>SUBTOTAL(109,tblHealth[Dec])</f>
        <v>0</v>
      </c>
      <c r="N53" s="8">
        <f>SUBTOTAL(109,tblHealth[Year])</f>
        <v>0</v>
      </c>
      <c r="O53" s="5"/>
    </row>
    <row r="54" spans="1: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5" x14ac:dyDescent="0.2">
      <c r="A55" s="4" t="s">
        <v>63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">
      <c r="A56" t="s">
        <v>26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>
        <f>SUM(tblVacations[[#This Row],[Jan]:[Dec]])</f>
        <v>0</v>
      </c>
      <c r="O56" s="8"/>
    </row>
    <row r="57" spans="1:15" x14ac:dyDescent="0.2">
      <c r="A57" t="s">
        <v>27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f>SUM(tblVacations[[#This Row],[Jan]:[Dec]])</f>
        <v>0</v>
      </c>
      <c r="O57" s="8"/>
    </row>
    <row r="58" spans="1:15" x14ac:dyDescent="0.2">
      <c r="A58" t="s">
        <v>28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>
        <f>SUM(tblVacations[[#This Row],[Jan]:[Dec]])</f>
        <v>0</v>
      </c>
      <c r="O58" s="8"/>
    </row>
    <row r="59" spans="1:15" x14ac:dyDescent="0.2">
      <c r="A59" t="s">
        <v>29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>
        <f>SUM(tblVacations[[#This Row],[Jan]:[Dec]])</f>
        <v>0</v>
      </c>
      <c r="O59" s="8"/>
    </row>
    <row r="60" spans="1:15" x14ac:dyDescent="0.2">
      <c r="A60" t="s">
        <v>30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>
        <f>SUM(tblVacations[[#This Row],[Jan]:[Dec]])</f>
        <v>0</v>
      </c>
      <c r="O60" s="8"/>
    </row>
    <row r="61" spans="1:15" x14ac:dyDescent="0.2">
      <c r="A61" t="s">
        <v>31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>
        <f>SUM(tblVacations[[#This Row],[Jan]:[Dec]])</f>
        <v>0</v>
      </c>
      <c r="O61" s="8"/>
    </row>
    <row r="62" spans="1:15" ht="13.5" customHeight="1" x14ac:dyDescent="0.2">
      <c r="A62" t="s">
        <v>55</v>
      </c>
      <c r="B62" s="8">
        <f>SUBTOTAL(109,tblVacations[Jan])</f>
        <v>0</v>
      </c>
      <c r="C62" s="8">
        <f>SUBTOTAL(109,tblVacations[Feb])</f>
        <v>0</v>
      </c>
      <c r="D62" s="8">
        <f>SUBTOTAL(109,tblVacations[March])</f>
        <v>0</v>
      </c>
      <c r="E62" s="8">
        <f>SUBTOTAL(109,tblVacations[April])</f>
        <v>0</v>
      </c>
      <c r="F62" s="8">
        <f>SUBTOTAL(109,tblVacations[May])</f>
        <v>0</v>
      </c>
      <c r="G62" s="8">
        <f>SUBTOTAL(109,tblVacations[June])</f>
        <v>0</v>
      </c>
      <c r="H62" s="8">
        <f>SUBTOTAL(109,tblVacations[July])</f>
        <v>0</v>
      </c>
      <c r="I62" s="8">
        <f>SUBTOTAL(109,tblVacations[Aug])</f>
        <v>0</v>
      </c>
      <c r="J62" s="8">
        <f>SUBTOTAL(109,tblVacations[Sept])</f>
        <v>0</v>
      </c>
      <c r="K62" s="8">
        <f>SUBTOTAL(109,tblVacations[Oct])</f>
        <v>0</v>
      </c>
      <c r="L62" s="8">
        <f>SUBTOTAL(109,tblVacations[Nov])</f>
        <v>0</v>
      </c>
      <c r="M62" s="8">
        <f>SUBTOTAL(109,tblVacations[Dec])</f>
        <v>0</v>
      </c>
      <c r="N62" s="8">
        <f>SUBTOTAL(109,tblVacations[Year])</f>
        <v>0</v>
      </c>
      <c r="O62" s="5"/>
    </row>
    <row r="63" spans="1:1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5" x14ac:dyDescent="0.2">
      <c r="A64" s="4" t="s">
        <v>64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t="s">
        <v>32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f>SUM(tblRecreation[[#This Row],[Jan]:[Dec]])</f>
        <v>0</v>
      </c>
      <c r="O65" s="8"/>
    </row>
    <row r="66" spans="1:15" x14ac:dyDescent="0.2">
      <c r="A66" t="s">
        <v>33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f>SUM(tblRecreation[[#This Row],[Jan]:[Dec]])</f>
        <v>0</v>
      </c>
      <c r="O66" s="8"/>
    </row>
    <row r="67" spans="1:15" x14ac:dyDescent="0.2">
      <c r="A67" t="s">
        <v>34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f>SUM(tblRecreation[[#This Row],[Jan]:[Dec]])</f>
        <v>0</v>
      </c>
      <c r="O67" s="8"/>
    </row>
    <row r="68" spans="1:15" x14ac:dyDescent="0.2">
      <c r="A68" t="s">
        <v>87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f>SUM(tblRecreation[[#This Row],[Jan]:[Dec]])</f>
        <v>0</v>
      </c>
      <c r="O68" s="8"/>
    </row>
    <row r="69" spans="1:15" ht="13.5" customHeight="1" x14ac:dyDescent="0.2">
      <c r="A69" t="s">
        <v>55</v>
      </c>
      <c r="B69" s="8">
        <f>SUBTOTAL(109,tblRecreation[Jan])</f>
        <v>0</v>
      </c>
      <c r="C69" s="8">
        <f>SUBTOTAL(109,tblRecreation[Feb])</f>
        <v>0</v>
      </c>
      <c r="D69" s="8">
        <f>SUBTOTAL(109,tblRecreation[March])</f>
        <v>0</v>
      </c>
      <c r="E69" s="8">
        <f>SUBTOTAL(109,tblRecreation[April])</f>
        <v>0</v>
      </c>
      <c r="F69" s="8">
        <f>SUBTOTAL(109,tblRecreation[May])</f>
        <v>0</v>
      </c>
      <c r="G69" s="8">
        <f>SUBTOTAL(109,tblRecreation[June])</f>
        <v>0</v>
      </c>
      <c r="H69" s="8">
        <f>SUBTOTAL(109,tblRecreation[July])</f>
        <v>0</v>
      </c>
      <c r="I69" s="8">
        <f>SUBTOTAL(109,tblRecreation[Aug])</f>
        <v>0</v>
      </c>
      <c r="J69" s="8">
        <f>SUBTOTAL(109,tblRecreation[Sept])</f>
        <v>0</v>
      </c>
      <c r="K69" s="8">
        <f>SUBTOTAL(109,tblRecreation[Oct])</f>
        <v>0</v>
      </c>
      <c r="L69" s="8">
        <f>SUBTOTAL(109,tblRecreation[Nov])</f>
        <v>0</v>
      </c>
      <c r="M69" s="8">
        <f>SUBTOTAL(109,tblRecreation[Dec])</f>
        <v>0</v>
      </c>
      <c r="N69" s="8">
        <f>SUBTOTAL(109,tblRecreation[Year])</f>
        <v>0</v>
      </c>
      <c r="O69" s="5"/>
    </row>
    <row r="70" spans="1:1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" x14ac:dyDescent="0.2">
      <c r="A71" s="4" t="s">
        <v>65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t="s">
        <v>35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>
        <f>SUM(tblDues[[#This Row],[Jan]:[Dec]])</f>
        <v>0</v>
      </c>
      <c r="O72" s="8"/>
    </row>
    <row r="73" spans="1:15" x14ac:dyDescent="0.2">
      <c r="A73" t="s">
        <v>36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>
        <f>SUM(tblDues[[#This Row],[Jan]:[Dec]])</f>
        <v>0</v>
      </c>
      <c r="O73" s="8"/>
    </row>
    <row r="74" spans="1:15" x14ac:dyDescent="0.2">
      <c r="A74" t="s">
        <v>37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>
        <f>SUM(tblDues[[#This Row],[Jan]:[Dec]])</f>
        <v>0</v>
      </c>
      <c r="O74" s="8"/>
    </row>
    <row r="75" spans="1:15" x14ac:dyDescent="0.2">
      <c r="A75" t="s">
        <v>38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>
        <f>SUM(tblDues[[#This Row],[Jan]:[Dec]])</f>
        <v>0</v>
      </c>
      <c r="O75" s="8"/>
    </row>
    <row r="76" spans="1:15" x14ac:dyDescent="0.2">
      <c r="A76" t="s">
        <v>39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>
        <f>SUM(tblDues[[#This Row],[Jan]:[Dec]])</f>
        <v>0</v>
      </c>
      <c r="O76" s="8"/>
    </row>
    <row r="77" spans="1:15" x14ac:dyDescent="0.2">
      <c r="A77" t="s">
        <v>40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>
        <f>SUM(tblDues[[#This Row],[Jan]:[Dec]])</f>
        <v>0</v>
      </c>
      <c r="O77" s="8"/>
    </row>
    <row r="78" spans="1:15" x14ac:dyDescent="0.2">
      <c r="A78" t="s">
        <v>41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>
        <f>SUM(tblDues[[#This Row],[Jan]:[Dec]])</f>
        <v>0</v>
      </c>
      <c r="O78" s="8"/>
    </row>
    <row r="79" spans="1:15" ht="13.5" customHeight="1" x14ac:dyDescent="0.2">
      <c r="A79" t="s">
        <v>55</v>
      </c>
      <c r="B79" s="8">
        <f>SUBTOTAL(109,tblDues[Jan])</f>
        <v>0</v>
      </c>
      <c r="C79" s="8">
        <f>SUBTOTAL(109,tblDues[Feb])</f>
        <v>0</v>
      </c>
      <c r="D79" s="8">
        <f>SUBTOTAL(109,tblDues[March])</f>
        <v>0</v>
      </c>
      <c r="E79" s="8">
        <f>SUBTOTAL(109,tblDues[April])</f>
        <v>0</v>
      </c>
      <c r="F79" s="8">
        <f>SUBTOTAL(109,tblDues[May])</f>
        <v>0</v>
      </c>
      <c r="G79" s="8">
        <f>SUBTOTAL(109,tblDues[June])</f>
        <v>0</v>
      </c>
      <c r="H79" s="8">
        <f>SUBTOTAL(109,tblDues[July])</f>
        <v>0</v>
      </c>
      <c r="I79" s="8">
        <f>SUBTOTAL(109,tblDues[Aug])</f>
        <v>0</v>
      </c>
      <c r="J79" s="8">
        <f>SUBTOTAL(109,tblDues[Sept])</f>
        <v>0</v>
      </c>
      <c r="K79" s="8">
        <f>SUBTOTAL(109,tblDues[Oct])</f>
        <v>0</v>
      </c>
      <c r="L79" s="8">
        <f>SUBTOTAL(109,tblDues[Nov])</f>
        <v>0</v>
      </c>
      <c r="M79" s="8">
        <f>SUBTOTAL(109,tblDues[Dec])</f>
        <v>0</v>
      </c>
      <c r="N79" s="8">
        <f>SUBTOTAL(109,tblDues[Year])</f>
        <v>0</v>
      </c>
      <c r="O79" s="5"/>
    </row>
    <row r="80" spans="1:1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" x14ac:dyDescent="0.2">
      <c r="A81" s="4" t="s">
        <v>66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">
      <c r="A82" t="s">
        <v>42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>
        <f>SUM(tblPersonal[[#This Row],[Jan]:[Dec]])</f>
        <v>0</v>
      </c>
      <c r="O82" s="8"/>
    </row>
    <row r="83" spans="1:15" x14ac:dyDescent="0.2">
      <c r="A83" t="s">
        <v>43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>
        <f>SUM(tblPersonal[[#This Row],[Jan]:[Dec]])</f>
        <v>0</v>
      </c>
      <c r="O83" s="8"/>
    </row>
    <row r="84" spans="1:15" x14ac:dyDescent="0.2">
      <c r="A84" t="s">
        <v>44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>
        <f>SUM(tblPersonal[[#This Row],[Jan]:[Dec]])</f>
        <v>0</v>
      </c>
      <c r="O84" s="8"/>
    </row>
    <row r="85" spans="1:15" x14ac:dyDescent="0.2">
      <c r="A85" t="s">
        <v>45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>
        <f>SUM(tblPersonal[[#This Row],[Jan]:[Dec]])</f>
        <v>0</v>
      </c>
      <c r="O85" s="8"/>
    </row>
    <row r="86" spans="1:15" x14ac:dyDescent="0.2">
      <c r="A86" t="s">
        <v>46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>
        <f>SUM(tblPersonal[[#This Row],[Jan]:[Dec]])</f>
        <v>0</v>
      </c>
      <c r="O86" s="8"/>
    </row>
    <row r="87" spans="1:15" ht="13.5" customHeight="1" x14ac:dyDescent="0.2">
      <c r="A87" t="s">
        <v>55</v>
      </c>
      <c r="B87" s="8">
        <f>SUBTOTAL(109,tblPersonal[Jan])</f>
        <v>0</v>
      </c>
      <c r="C87" s="8">
        <f>SUBTOTAL(109,tblPersonal[Feb])</f>
        <v>0</v>
      </c>
      <c r="D87" s="8">
        <f>SUBTOTAL(109,tblPersonal[March])</f>
        <v>0</v>
      </c>
      <c r="E87" s="8">
        <f>SUBTOTAL(109,tblPersonal[April])</f>
        <v>0</v>
      </c>
      <c r="F87" s="8">
        <f>SUBTOTAL(109,tblPersonal[May])</f>
        <v>0</v>
      </c>
      <c r="G87" s="8">
        <f>SUBTOTAL(109,tblPersonal[June])</f>
        <v>0</v>
      </c>
      <c r="H87" s="8">
        <f>SUBTOTAL(109,tblPersonal[July])</f>
        <v>0</v>
      </c>
      <c r="I87" s="8">
        <f>SUBTOTAL(109,tblPersonal[Aug])</f>
        <v>0</v>
      </c>
      <c r="J87" s="8">
        <f>SUBTOTAL(109,tblPersonal[Sept])</f>
        <v>0</v>
      </c>
      <c r="K87" s="8">
        <f>SUBTOTAL(109,tblPersonal[Oct])</f>
        <v>0</v>
      </c>
      <c r="L87" s="8">
        <f>SUBTOTAL(109,tblPersonal[Nov])</f>
        <v>0</v>
      </c>
      <c r="M87" s="8">
        <f>SUBTOTAL(109,tblPersonal[Dec])</f>
        <v>0</v>
      </c>
      <c r="N87" s="8">
        <f>SUBTOTAL(109,tblPersonal[Year])</f>
        <v>0</v>
      </c>
      <c r="O87" s="5"/>
    </row>
    <row r="88" spans="1:15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" x14ac:dyDescent="0.2">
      <c r="A89" s="4" t="s">
        <v>67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">
      <c r="A90" t="s">
        <v>47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>
        <f>SUM(tblFinancial[[#This Row],[Jan]:[Dec]])</f>
        <v>0</v>
      </c>
      <c r="O90" s="8"/>
    </row>
    <row r="91" spans="1:15" x14ac:dyDescent="0.2">
      <c r="A91" t="s">
        <v>48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>
        <f>SUM(tblFinancial[[#This Row],[Jan]:[Dec]])</f>
        <v>0</v>
      </c>
      <c r="O91" s="8"/>
    </row>
    <row r="92" spans="1:15" x14ac:dyDescent="0.2">
      <c r="A92" t="s">
        <v>49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>
        <f>SUM(tblFinancial[[#This Row],[Jan]:[Dec]])</f>
        <v>0</v>
      </c>
      <c r="O92" s="8"/>
    </row>
    <row r="93" spans="1:15" x14ac:dyDescent="0.2">
      <c r="A93" t="s">
        <v>50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>
        <f>SUM(tblFinancial[[#This Row],[Jan]:[Dec]])</f>
        <v>0</v>
      </c>
      <c r="O93" s="8"/>
    </row>
    <row r="94" spans="1:15" x14ac:dyDescent="0.2">
      <c r="A94" t="s">
        <v>51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>
        <f>SUM(tblFinancial[[#This Row],[Jan]:[Dec]])</f>
        <v>0</v>
      </c>
      <c r="O94" s="8"/>
    </row>
    <row r="95" spans="1:15" ht="13.5" customHeight="1" x14ac:dyDescent="0.2">
      <c r="A95" t="s">
        <v>55</v>
      </c>
      <c r="B95" s="8">
        <f>SUBTOTAL(109,tblFinancial[Jan])</f>
        <v>0</v>
      </c>
      <c r="C95" s="8">
        <f>SUBTOTAL(109,tblFinancial[Feb])</f>
        <v>0</v>
      </c>
      <c r="D95" s="8">
        <f>SUBTOTAL(109,tblFinancial[March])</f>
        <v>0</v>
      </c>
      <c r="E95" s="8">
        <f>SUBTOTAL(109,tblFinancial[April])</f>
        <v>0</v>
      </c>
      <c r="F95" s="8">
        <f>SUBTOTAL(109,tblFinancial[May])</f>
        <v>0</v>
      </c>
      <c r="G95" s="8">
        <f>SUBTOTAL(109,tblFinancial[June])</f>
        <v>0</v>
      </c>
      <c r="H95" s="8">
        <f>SUBTOTAL(109,tblFinancial[July])</f>
        <v>0</v>
      </c>
      <c r="I95" s="8">
        <f>SUBTOTAL(109,tblFinancial[Aug])</f>
        <v>0</v>
      </c>
      <c r="J95" s="8">
        <f>SUBTOTAL(109,tblFinancial[Sept])</f>
        <v>0</v>
      </c>
      <c r="K95" s="8">
        <f>SUBTOTAL(109,tblFinancial[Oct])</f>
        <v>0</v>
      </c>
      <c r="L95" s="8">
        <f>SUBTOTAL(109,tblFinancial[Nov])</f>
        <v>0</v>
      </c>
      <c r="M95" s="8">
        <f>SUBTOTAL(109,tblFinancial[Dec])</f>
        <v>0</v>
      </c>
      <c r="N95" s="8">
        <f>SUBTOTAL(109,tblFinancial[Year])</f>
        <v>0</v>
      </c>
      <c r="O95" s="5"/>
    </row>
    <row r="96" spans="1:1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5" x14ac:dyDescent="0.2">
      <c r="A97" s="4" t="s">
        <v>68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1" t="s">
        <v>90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>
        <f>SUM(tblMisc[[#This Row],[Jan]:[Dec]])</f>
        <v>0</v>
      </c>
      <c r="O98" s="8"/>
    </row>
    <row r="99" spans="1:15" x14ac:dyDescent="0.2">
      <c r="A99" t="s">
        <v>52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>
        <f>SUM(tblMisc[[#This Row],[Jan]:[Dec]])</f>
        <v>0</v>
      </c>
      <c r="O99" s="8"/>
    </row>
    <row r="100" spans="1:15" x14ac:dyDescent="0.2">
      <c r="A100" t="s">
        <v>52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>
        <f>SUM(tblMisc[[#This Row],[Jan]:[Dec]])</f>
        <v>0</v>
      </c>
      <c r="O100" s="8"/>
    </row>
    <row r="101" spans="1:15" x14ac:dyDescent="0.2">
      <c r="A101" t="s">
        <v>52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>
        <f>SUM(tblMisc[[#This Row],[Jan]:[Dec]])</f>
        <v>0</v>
      </c>
      <c r="O101" s="8"/>
    </row>
    <row r="102" spans="1:15" x14ac:dyDescent="0.2">
      <c r="A102" t="s">
        <v>52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>
        <f>SUM(tblMisc[[#This Row],[Jan]:[Dec]])</f>
        <v>0</v>
      </c>
      <c r="O102" s="8"/>
    </row>
    <row r="103" spans="1:15" ht="13.5" customHeight="1" x14ac:dyDescent="0.2">
      <c r="A103" t="s">
        <v>55</v>
      </c>
      <c r="B103" s="8">
        <f>SUBTOTAL(109,tblMisc[Jan])</f>
        <v>0</v>
      </c>
      <c r="C103" s="8">
        <f>SUBTOTAL(109,tblMisc[Feb])</f>
        <v>0</v>
      </c>
      <c r="D103" s="8">
        <f>SUBTOTAL(109,tblMisc[March])</f>
        <v>0</v>
      </c>
      <c r="E103" s="8">
        <f>SUBTOTAL(109,tblMisc[April])</f>
        <v>0</v>
      </c>
      <c r="F103" s="8">
        <f>SUBTOTAL(109,tblMisc[May])</f>
        <v>0</v>
      </c>
      <c r="G103" s="8">
        <f>SUBTOTAL(109,tblMisc[June])</f>
        <v>0</v>
      </c>
      <c r="H103" s="8">
        <f>SUBTOTAL(109,tblMisc[July])</f>
        <v>0</v>
      </c>
      <c r="I103" s="8">
        <f>SUBTOTAL(109,tblMisc[Aug])</f>
        <v>0</v>
      </c>
      <c r="J103" s="8">
        <f>SUBTOTAL(109,tblMisc[Sept])</f>
        <v>0</v>
      </c>
      <c r="K103" s="8">
        <f>SUBTOTAL(109,tblMisc[Oct])</f>
        <v>0</v>
      </c>
      <c r="L103" s="8">
        <f>SUBTOTAL(109,tblMisc[Nov])</f>
        <v>0</v>
      </c>
      <c r="M103" s="8">
        <f>SUBTOTAL(109,tblMisc[Dec])</f>
        <v>0</v>
      </c>
      <c r="N103" s="8">
        <f>SUBTOTAL(109,tblMisc[Year])</f>
        <v>0</v>
      </c>
      <c r="O103" s="5"/>
    </row>
    <row r="104" spans="1:15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ht="15" x14ac:dyDescent="0.2">
      <c r="A105" s="2" t="s">
        <v>69</v>
      </c>
      <c r="B105" s="7" t="s">
        <v>70</v>
      </c>
      <c r="C105" s="7" t="s">
        <v>71</v>
      </c>
      <c r="D105" s="7" t="s">
        <v>73</v>
      </c>
      <c r="E105" s="7" t="s">
        <v>74</v>
      </c>
      <c r="F105" s="7" t="s">
        <v>72</v>
      </c>
      <c r="G105" s="7" t="s">
        <v>75</v>
      </c>
      <c r="H105" s="7" t="s">
        <v>76</v>
      </c>
      <c r="I105" s="7" t="s">
        <v>77</v>
      </c>
      <c r="J105" s="7" t="s">
        <v>78</v>
      </c>
      <c r="K105" s="7" t="s">
        <v>79</v>
      </c>
      <c r="L105" s="7" t="s">
        <v>80</v>
      </c>
      <c r="M105" s="7" t="s">
        <v>81</v>
      </c>
      <c r="N105" s="7" t="s">
        <v>82</v>
      </c>
      <c r="O105" s="2" t="s">
        <v>86</v>
      </c>
    </row>
    <row r="106" spans="1:15" ht="13.5" customHeight="1" x14ac:dyDescent="0.2">
      <c r="A106" t="s">
        <v>53</v>
      </c>
      <c r="B106" s="8">
        <f>SUM(tblMisc[[#Totals],[Jan]],tblFinancial[[#Totals],[Jan]],tblPersonal[[#Totals],[Jan]],tblDues[[#Totals],[Jan]],tblRecreation[[#Totals],[Jan]],tblVacations[[#Totals],[Jan]],tblHealth[[#Totals],[Jan]],tblEntertainment[[#Totals],[Jan]],tblTransportation[[#Totals],[Jan]],tblDaily[[#Totals],[Jan]],tblHome[[#Totals],[Jan]])</f>
        <v>0</v>
      </c>
      <c r="C106" s="8">
        <f>SUM(tblMisc[[#Totals],[Feb]],tblFinancial[[#Totals],[Feb]],tblPersonal[[#Totals],[Feb]],tblDues[[#Totals],[Feb]],tblRecreation[[#Totals],[Feb]],tblVacations[[#Totals],[Feb]],tblHealth[[#Totals],[Feb]],tblEntertainment[[#Totals],[Feb]],tblTransportation[[#Totals],[Feb]],tblDaily[[#Totals],[Feb]],tblHome[[#Totals],[Feb]])</f>
        <v>0</v>
      </c>
      <c r="D106" s="8">
        <f>SUM(tblMisc[[#Totals],[March]],tblFinancial[[#Totals],[March]],tblPersonal[[#Totals],[March]],tblDues[[#Totals],[March]],tblRecreation[[#Totals],[March]],tblVacations[[#Totals],[March]],tblHealth[[#Totals],[March]],tblEntertainment[[#Totals],[March]],tblTransportation[[#Totals],[March]],tblDaily[[#Totals],[March]],tblHome[[#Totals],[March]])</f>
        <v>0</v>
      </c>
      <c r="E106" s="8">
        <f>SUM(tblMisc[[#Totals],[April]],tblFinancial[[#Totals],[April]],tblPersonal[[#Totals],[April]],tblDues[[#Totals],[April]],tblRecreation[[#Totals],[April]],tblVacations[[#Totals],[April]],tblHealth[[#Totals],[April]],tblEntertainment[[#Totals],[April]],tblTransportation[[#Totals],[April]],tblDaily[[#Totals],[April]],tblHome[[#Totals],[April]])</f>
        <v>0</v>
      </c>
      <c r="F106" s="8">
        <f>SUM(tblMisc[[#Totals],[May]],tblFinancial[[#Totals],[May]],tblPersonal[[#Totals],[May]],tblDues[[#Totals],[May]],tblRecreation[[#Totals],[May]],tblVacations[[#Totals],[May]],tblHealth[[#Totals],[May]],tblEntertainment[[#Totals],[May]],tblTransportation[[#Totals],[May]],tblDaily[[#Totals],[May]],tblHome[[#Totals],[May]])</f>
        <v>0</v>
      </c>
      <c r="G106" s="8">
        <f>SUM(tblMisc[[#Totals],[June]],tblFinancial[[#Totals],[June]],tblPersonal[[#Totals],[June]],tblDues[[#Totals],[June]],tblRecreation[[#Totals],[June]],tblVacations[[#Totals],[June]],tblHealth[[#Totals],[June]],tblEntertainment[[#Totals],[June]],tblTransportation[[#Totals],[June]],tblDaily[[#Totals],[June]],tblHome[[#Totals],[June]])</f>
        <v>0</v>
      </c>
      <c r="H106" s="8">
        <f>SUM(tblMisc[[#Totals],[July]],tblFinancial[[#Totals],[July]],tblPersonal[[#Totals],[July]],tblDues[[#Totals],[July]],tblRecreation[[#Totals],[July]],tblVacations[[#Totals],[July]],tblHealth[[#Totals],[July]],tblEntertainment[[#Totals],[July]],tblTransportation[[#Totals],[July]],tblDaily[[#Totals],[July]],tblHome[[#Totals],[July]])</f>
        <v>0</v>
      </c>
      <c r="I106" s="8">
        <f>SUM(tblMisc[[#Totals],[Aug]],tblFinancial[[#Totals],[Aug]],tblPersonal[[#Totals],[Aug]],tblDues[[#Totals],[Aug]],tblRecreation[[#Totals],[Aug]],tblVacations[[#Totals],[Aug]],tblHealth[[#Totals],[Aug]],tblEntertainment[[#Totals],[Aug]],tblTransportation[[#Totals],[Aug]],tblDaily[[#Totals],[Aug]],tblHome[[#Totals],[Aug]])</f>
        <v>0</v>
      </c>
      <c r="J106" s="8">
        <f>SUM(tblMisc[[#Totals],[Sept]],tblFinancial[[#Totals],[Sept]],tblPersonal[[#Totals],[Sept]],tblDues[[#Totals],[Sept]],tblRecreation[[#Totals],[Sept]],tblVacations[[#Totals],[Sept]],tblHealth[[#Totals],[Sept]],tblEntertainment[[#Totals],[Sept]],tblTransportation[[#Totals],[Sept]],tblDaily[[#Totals],[Sept]],tblHome[[#Totals],[Sept]])</f>
        <v>0</v>
      </c>
      <c r="K106" s="8">
        <f>SUM(tblMisc[[#Totals],[Oct]],tblFinancial[[#Totals],[Oct]],tblPersonal[[#Totals],[Oct]],tblDues[[#Totals],[Oct]],tblRecreation[[#Totals],[Oct]],tblVacations[[#Totals],[Oct]],tblHealth[[#Totals],[Oct]],tblEntertainment[[#Totals],[Oct]],tblTransportation[[#Totals],[Oct]],tblDaily[[#Totals],[Oct]],tblHome[[#Totals],[Oct]])</f>
        <v>0</v>
      </c>
      <c r="L106" s="8">
        <f>SUM(tblMisc[[#Totals],[Nov]],tblFinancial[[#Totals],[Nov]],tblPersonal[[#Totals],[Nov]],tblDues[[#Totals],[Nov]],tblRecreation[[#Totals],[Nov]],tblVacations[[#Totals],[Nov]],tblHealth[[#Totals],[Nov]],tblEntertainment[[#Totals],[Nov]],tblTransportation[[#Totals],[Nov]],tblDaily[[#Totals],[Nov]],tblHome[[#Totals],[Nov]])</f>
        <v>0</v>
      </c>
      <c r="M106" s="8">
        <f>SUM(tblMisc[[#Totals],[Dec]],tblFinancial[[#Totals],[Dec]],tblPersonal[[#Totals],[Dec]],tblDues[[#Totals],[Dec]],tblRecreation[[#Totals],[Dec]],tblVacations[[#Totals],[Dec]],tblHealth[[#Totals],[Dec]],tblEntertainment[[#Totals],[Dec]],tblTransportation[[#Totals],[Dec]],tblDaily[[#Totals],[Dec]],tblHome[[#Totals],[Dec]])</f>
        <v>0</v>
      </c>
      <c r="N106" s="8">
        <f>SUM(tblMisc[[#Totals],[Year]],tblFinancial[[#Totals],[Year]],tblPersonal[[#Totals],[Year]],tblDues[[#Totals],[Year]],tblRecreation[[#Totals],[Year]],tblVacations[[#Totals],[Year]],tblHealth[[#Totals],[Year]],tblEntertainment[[#Totals],[Year]],tblTransportation[[#Totals],[Year]],tblDaily[[#Totals],[Year]],tblHome[[#Totals],[Year]])</f>
        <v>0</v>
      </c>
      <c r="O106" s="8"/>
    </row>
    <row r="107" spans="1:15" x14ac:dyDescent="0.2">
      <c r="A107" t="s">
        <v>54</v>
      </c>
      <c r="B107" s="8">
        <f>tblIncome[[#Totals],[Jan]]-B106</f>
        <v>0</v>
      </c>
      <c r="C107" s="8">
        <f>tblIncome[[#Totals],[Feb]]-C106</f>
        <v>0</v>
      </c>
      <c r="D107" s="8">
        <f>tblIncome[[#Totals],[March]]-D106</f>
        <v>0</v>
      </c>
      <c r="E107" s="8">
        <f>tblIncome[[#Totals],[April]]-E106</f>
        <v>0</v>
      </c>
      <c r="F107" s="8">
        <f>tblIncome[[#Totals],[May]]-F106</f>
        <v>0</v>
      </c>
      <c r="G107" s="8">
        <f>tblIncome[[#Totals],[June]]-G106</f>
        <v>0</v>
      </c>
      <c r="H107" s="8">
        <f>tblIncome[[#Totals],[July]]-H106</f>
        <v>0</v>
      </c>
      <c r="I107" s="8">
        <f>tblIncome[[#Totals],[Aug]]-I106</f>
        <v>0</v>
      </c>
      <c r="J107" s="8">
        <f>tblIncome[[#Totals],[Sept]]-J106</f>
        <v>0</v>
      </c>
      <c r="K107" s="8">
        <f>tblIncome[[#Totals],[Oct]]-K106</f>
        <v>0</v>
      </c>
      <c r="L107" s="8">
        <f>tblIncome[[#Totals],[Nov]]-L106</f>
        <v>0</v>
      </c>
      <c r="M107" s="8">
        <f>tblIncome[[#Totals],[Dec]]-M106</f>
        <v>0</v>
      </c>
      <c r="N107" s="8">
        <f>tblIncome[[#Totals],[Year]]-N106</f>
        <v>0</v>
      </c>
      <c r="O107" s="8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A1:O1"/>
    <mergeCell ref="A19:O19"/>
    <mergeCell ref="A10:O10"/>
    <mergeCell ref="A28:O28"/>
    <mergeCell ref="A104:O104"/>
    <mergeCell ref="A96:O96"/>
    <mergeCell ref="A88:O88"/>
    <mergeCell ref="A80:O80"/>
    <mergeCell ref="A70:O70"/>
    <mergeCell ref="A63:O63"/>
    <mergeCell ref="A54:O54"/>
    <mergeCell ref="A44:O44"/>
    <mergeCell ref="A37:O37"/>
  </mergeCells>
  <conditionalFormatting sqref="B107:N107">
    <cfRule type="cellIs" dxfId="351" priority="1" operator="lessThan">
      <formula>0</formula>
    </cfRule>
  </conditionalFormatting>
  <printOptions horizontalCentered="1"/>
  <pageMargins left="0.4" right="0.4" top="0.4" bottom="0.4" header="0.3" footer="0.3"/>
  <pageSetup scale="74" fitToHeight="0" orientation="landscape" r:id="rId1"/>
  <headerFooter differentFirst="1">
    <oddFooter>Page &amp;P of &amp;N</oddFooter>
  </headerFooter>
  <ignoredErrors>
    <ignoredError sqref="B106:N106" calculatedColumn="1"/>
  </ignoredError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BUDGET'!B106:M106</xm:f>
              <xm:sqref>O106</xm:sqref>
            </x14:sparkline>
            <x14:sparkline>
              <xm:f>'PERSONAL BUDGET'!B107:M107</xm:f>
              <xm:sqref>O107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BUDGET'!B5:M5</xm:f>
              <xm:sqref>O5</xm:sqref>
            </x14:sparkline>
            <x14:sparkline>
              <xm:f>'PERSONAL BUDGET'!B6:M6</xm:f>
              <xm:sqref>O6</xm:sqref>
            </x14:sparkline>
            <x14:sparkline>
              <xm:f>'PERSONAL BUDGET'!B7:M7</xm:f>
              <xm:sqref>O7</xm:sqref>
            </x14:sparkline>
            <x14:sparkline>
              <xm:f>'PERSONAL BUDGET'!B8:M8</xm:f>
              <xm:sqref>O8</xm:sqref>
            </x14:sparkline>
            <x14:sparkline>
              <xm:f>'PERSONAL BUDGET'!B9:M9</xm:f>
              <xm:sqref>O9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BUDGET'!B98:M98</xm:f>
              <xm:sqref>O98</xm:sqref>
            </x14:sparkline>
            <x14:sparkline>
              <xm:f>'PERSONAL BUDGET'!B99:M99</xm:f>
              <xm:sqref>O99</xm:sqref>
            </x14:sparkline>
            <x14:sparkline>
              <xm:f>'PERSONAL BUDGET'!B100:M100</xm:f>
              <xm:sqref>O100</xm:sqref>
            </x14:sparkline>
            <x14:sparkline>
              <xm:f>'PERSONAL BUDGET'!B101:M101</xm:f>
              <xm:sqref>O101</xm:sqref>
            </x14:sparkline>
            <x14:sparkline>
              <xm:f>'PERSONAL BUDGET'!B102:M102</xm:f>
              <xm:sqref>O102</xm:sqref>
            </x14:sparkline>
            <x14:sparkline>
              <xm:f>'PERSONAL BUDGET'!B103:M103</xm:f>
              <xm:sqref>O103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BUDGET'!B90:M90</xm:f>
              <xm:sqref>O90</xm:sqref>
            </x14:sparkline>
            <x14:sparkline>
              <xm:f>'PERSONAL BUDGET'!B91:M91</xm:f>
              <xm:sqref>O91</xm:sqref>
            </x14:sparkline>
            <x14:sparkline>
              <xm:f>'PERSONAL BUDGET'!B92:M92</xm:f>
              <xm:sqref>O92</xm:sqref>
            </x14:sparkline>
            <x14:sparkline>
              <xm:f>'PERSONAL BUDGET'!B93:M93</xm:f>
              <xm:sqref>O93</xm:sqref>
            </x14:sparkline>
            <x14:sparkline>
              <xm:f>'PERSONAL BUDGET'!B94:M94</xm:f>
              <xm:sqref>O94</xm:sqref>
            </x14:sparkline>
            <x14:sparkline>
              <xm:f>'PERSONAL BUDGET'!B95:M95</xm:f>
              <xm:sqref>O95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BUDGET'!B82:M82</xm:f>
              <xm:sqref>O82</xm:sqref>
            </x14:sparkline>
            <x14:sparkline>
              <xm:f>'PERSONAL BUDGET'!B83:M83</xm:f>
              <xm:sqref>O83</xm:sqref>
            </x14:sparkline>
            <x14:sparkline>
              <xm:f>'PERSONAL BUDGET'!B84:M84</xm:f>
              <xm:sqref>O84</xm:sqref>
            </x14:sparkline>
            <x14:sparkline>
              <xm:f>'PERSONAL BUDGET'!B85:M85</xm:f>
              <xm:sqref>O85</xm:sqref>
            </x14:sparkline>
            <x14:sparkline>
              <xm:f>'PERSONAL BUDGET'!B86:M86</xm:f>
              <xm:sqref>O86</xm:sqref>
            </x14:sparkline>
            <x14:sparkline>
              <xm:f>'PERSONAL BUDGET'!B87:M87</xm:f>
              <xm:sqref>O87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BUDGET'!B72:M72</xm:f>
              <xm:sqref>O72</xm:sqref>
            </x14:sparkline>
            <x14:sparkline>
              <xm:f>'PERSONAL BUDGET'!B73:M73</xm:f>
              <xm:sqref>O73</xm:sqref>
            </x14:sparkline>
            <x14:sparkline>
              <xm:f>'PERSONAL BUDGET'!B74:M74</xm:f>
              <xm:sqref>O74</xm:sqref>
            </x14:sparkline>
            <x14:sparkline>
              <xm:f>'PERSONAL BUDGET'!B75:M75</xm:f>
              <xm:sqref>O75</xm:sqref>
            </x14:sparkline>
            <x14:sparkline>
              <xm:f>'PERSONAL BUDGET'!B76:M76</xm:f>
              <xm:sqref>O76</xm:sqref>
            </x14:sparkline>
            <x14:sparkline>
              <xm:f>'PERSONAL BUDGET'!B77:M77</xm:f>
              <xm:sqref>O77</xm:sqref>
            </x14:sparkline>
            <x14:sparkline>
              <xm:f>'PERSONAL BUDGET'!B78:M78</xm:f>
              <xm:sqref>O78</xm:sqref>
            </x14:sparkline>
            <x14:sparkline>
              <xm:f>'PERSONAL BUDGET'!B79:M79</xm:f>
              <xm:sqref>O79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BUDGET'!B65:M65</xm:f>
              <xm:sqref>O65</xm:sqref>
            </x14:sparkline>
            <x14:sparkline>
              <xm:f>'PERSONAL BUDGET'!B66:M66</xm:f>
              <xm:sqref>O66</xm:sqref>
            </x14:sparkline>
            <x14:sparkline>
              <xm:f>'PERSONAL BUDGET'!B67:M67</xm:f>
              <xm:sqref>O67</xm:sqref>
            </x14:sparkline>
            <x14:sparkline>
              <xm:f>'PERSONAL BUDGET'!B68:M68</xm:f>
              <xm:sqref>O68</xm:sqref>
            </x14:sparkline>
            <x14:sparkline>
              <xm:f>'PERSONAL BUDGET'!B69:M69</xm:f>
              <xm:sqref>O69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BUDGET'!B56:M56</xm:f>
              <xm:sqref>O56</xm:sqref>
            </x14:sparkline>
            <x14:sparkline>
              <xm:f>'PERSONAL BUDGET'!B57:M57</xm:f>
              <xm:sqref>O57</xm:sqref>
            </x14:sparkline>
            <x14:sparkline>
              <xm:f>'PERSONAL BUDGET'!B58:M58</xm:f>
              <xm:sqref>O58</xm:sqref>
            </x14:sparkline>
            <x14:sparkline>
              <xm:f>'PERSONAL BUDGET'!B59:M59</xm:f>
              <xm:sqref>O59</xm:sqref>
            </x14:sparkline>
            <x14:sparkline>
              <xm:f>'PERSONAL BUDGET'!B60:M60</xm:f>
              <xm:sqref>O60</xm:sqref>
            </x14:sparkline>
            <x14:sparkline>
              <xm:f>'PERSONAL BUDGET'!B61:M61</xm:f>
              <xm:sqref>O61</xm:sqref>
            </x14:sparkline>
            <x14:sparkline>
              <xm:f>'PERSONAL BUDGET'!B62:M62</xm:f>
              <xm:sqref>O62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BUDGET'!B46:M46</xm:f>
              <xm:sqref>O46</xm:sqref>
            </x14:sparkline>
            <x14:sparkline>
              <xm:f>'PERSONAL BUDGET'!B47:M47</xm:f>
              <xm:sqref>O47</xm:sqref>
            </x14:sparkline>
            <x14:sparkline>
              <xm:f>'PERSONAL BUDGET'!B48:M48</xm:f>
              <xm:sqref>O48</xm:sqref>
            </x14:sparkline>
            <x14:sparkline>
              <xm:f>'PERSONAL BUDGET'!B49:M49</xm:f>
              <xm:sqref>O49</xm:sqref>
            </x14:sparkline>
            <x14:sparkline>
              <xm:f>'PERSONAL BUDGET'!B50:M50</xm:f>
              <xm:sqref>O50</xm:sqref>
            </x14:sparkline>
            <x14:sparkline>
              <xm:f>'PERSONAL BUDGET'!B51:M51</xm:f>
              <xm:sqref>O51</xm:sqref>
            </x14:sparkline>
            <x14:sparkline>
              <xm:f>'PERSONAL BUDGET'!B52:M52</xm:f>
              <xm:sqref>O52</xm:sqref>
            </x14:sparkline>
            <x14:sparkline>
              <xm:f>'PERSONAL BUDGET'!B53:M53</xm:f>
              <xm:sqref>O53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BUDGET'!B39:M39</xm:f>
              <xm:sqref>O39</xm:sqref>
            </x14:sparkline>
            <x14:sparkline>
              <xm:f>'PERSONAL BUDGET'!B40:M40</xm:f>
              <xm:sqref>O40</xm:sqref>
            </x14:sparkline>
            <x14:sparkline>
              <xm:f>'PERSONAL BUDGET'!B41:M41</xm:f>
              <xm:sqref>O41</xm:sqref>
            </x14:sparkline>
            <x14:sparkline>
              <xm:f>'PERSONAL BUDGET'!B42:M42</xm:f>
              <xm:sqref>O42</xm:sqref>
            </x14:sparkline>
            <x14:sparkline>
              <xm:f>'PERSONAL BUDGET'!B43:M43</xm:f>
              <xm:sqref>O43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BUDGET'!B30:M30</xm:f>
              <xm:sqref>O30</xm:sqref>
            </x14:sparkline>
            <x14:sparkline>
              <xm:f>'PERSONAL BUDGET'!B31:M31</xm:f>
              <xm:sqref>O31</xm:sqref>
            </x14:sparkline>
            <x14:sparkline>
              <xm:f>'PERSONAL BUDGET'!B32:M32</xm:f>
              <xm:sqref>O32</xm:sqref>
            </x14:sparkline>
            <x14:sparkline>
              <xm:f>'PERSONAL BUDGET'!B33:M33</xm:f>
              <xm:sqref>O33</xm:sqref>
            </x14:sparkline>
            <x14:sparkline>
              <xm:f>'PERSONAL BUDGET'!B34:M34</xm:f>
              <xm:sqref>O34</xm:sqref>
            </x14:sparkline>
            <x14:sparkline>
              <xm:f>'PERSONAL BUDGET'!B35:M35</xm:f>
              <xm:sqref>O35</xm:sqref>
            </x14:sparkline>
            <x14:sparkline>
              <xm:f>'PERSONAL BUDGET'!B36:M36</xm:f>
              <xm:sqref>O36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BUDGET'!B21:M21</xm:f>
              <xm:sqref>O21</xm:sqref>
            </x14:sparkline>
            <x14:sparkline>
              <xm:f>'PERSONAL BUDGET'!B22:M22</xm:f>
              <xm:sqref>O22</xm:sqref>
            </x14:sparkline>
            <x14:sparkline>
              <xm:f>'PERSONAL BUDGET'!B23:M23</xm:f>
              <xm:sqref>O23</xm:sqref>
            </x14:sparkline>
            <x14:sparkline>
              <xm:f>'PERSONAL BUDGET'!B24:M24</xm:f>
              <xm:sqref>O24</xm:sqref>
            </x14:sparkline>
            <x14:sparkline>
              <xm:f>'PERSONAL BUDGET'!B25:M25</xm:f>
              <xm:sqref>O25</xm:sqref>
            </x14:sparkline>
            <x14:sparkline>
              <xm:f>'PERSONAL BUDGET'!B26:M26</xm:f>
              <xm:sqref>O26</xm:sqref>
            </x14:sparkline>
            <x14:sparkline>
              <xm:f>'PERSONAL BUDGET'!B27:M27</xm:f>
              <xm:sqref>O27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BUDGET'!B13:M13</xm:f>
              <xm:sqref>O13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BUDGET'!B14:M14</xm:f>
              <xm:sqref>O14</xm:sqref>
            </x14:sparkline>
            <x14:sparkline>
              <xm:f>'PERSONAL BUDGET'!B15:M15</xm:f>
              <xm:sqref>O15</xm:sqref>
            </x14:sparkline>
            <x14:sparkline>
              <xm:f>'PERSONAL BUDGET'!B16:M16</xm:f>
              <xm:sqref>O16</xm:sqref>
            </x14:sparkline>
            <x14:sparkline>
              <xm:f>'PERSONAL BUDGET'!B17:M17</xm:f>
              <xm:sqref>O17</xm:sqref>
            </x14:sparkline>
            <x14:sparkline>
              <xm:f>'PERSONAL BUDGET'!B18:M18</xm:f>
              <xm:sqref>O18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581154-FF2E-4421-95A3-C3D4F3696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Scott</dc:creator>
  <cp:lastModifiedBy>Natalie Scott</cp:lastModifiedBy>
  <dcterms:created xsi:type="dcterms:W3CDTF">2017-03-31T13:40:47Z</dcterms:created>
  <dcterms:modified xsi:type="dcterms:W3CDTF">2017-04-01T03:26:02Z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</Properties>
</file>